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C:\Users\veear\OneDrive\Documents\Remediation_misc_docs\CDT\CDT_xl_0726\EXCEL-20190727T081059Z-001\EXCEL\"/>
    </mc:Choice>
  </mc:AlternateContent>
  <xr:revisionPtr revIDLastSave="69" documentId="13_ncr:1_{393F6019-E7CB-41BD-8A1E-CE48F3E5C75F}" xr6:coauthVersionLast="43" xr6:coauthVersionMax="43" xr10:uidLastSave="{3404B4F7-E455-46B7-BD99-54F603C637E3}"/>
  <bookViews>
    <workbookView xWindow="57480" yWindow="-120" windowWidth="29040" windowHeight="16440" activeTab="11" xr2:uid="{00000000-000D-0000-FFFF-FFFF00000000}"/>
  </bookViews>
  <sheets>
    <sheet name="EXISa" sheetId="6" r:id="rId1"/>
    <sheet name="EXISb" sheetId="9" r:id="rId2"/>
    <sheet name="ALTPa" sheetId="3" r:id="rId3"/>
    <sheet name="ALTPb" sheetId="10" r:id="rId4"/>
    <sheet name="ALT1a" sheetId="7" r:id="rId5"/>
    <sheet name="ALT1b" sheetId="11" r:id="rId6"/>
    <sheet name="ALT2a" sheetId="15" r:id="rId7"/>
    <sheet name="ALT2b" sheetId="12" r:id="rId8"/>
    <sheet name="SUM 3a" sheetId="16" r:id="rId9"/>
    <sheet name="SUM 3b" sheetId="17" r:id="rId10"/>
    <sheet name="FUNDa" sheetId="2" r:id="rId11"/>
    <sheet name="FUNDb" sheetId="14" r:id="rId12"/>
  </sheets>
  <externalReferences>
    <externalReference r:id="rId13"/>
  </externalReferences>
  <definedNames>
    <definedName name="_xlnm.Print_Area" localSheetId="4">ALT1a!$A$1:$O$46</definedName>
    <definedName name="_xlnm.Print_Area" localSheetId="5">ALT1b!$A$1:$O$46</definedName>
    <definedName name="_xlnm.Print_Area" localSheetId="6">ALT2a!$A$1:$O$46</definedName>
    <definedName name="_xlnm.Print_Area" localSheetId="7">ALT2b!$A$1:$O$46</definedName>
    <definedName name="_xlnm.Print_Area" localSheetId="2">ALTPa!$A$1:$O$46</definedName>
    <definedName name="_xlnm.Print_Area" localSheetId="3">ALTPb!$A$1:$O$46</definedName>
    <definedName name="_xlnm.Print_Area" localSheetId="0">EXISa!$A$1:$O$26</definedName>
    <definedName name="_xlnm.Print_Area" localSheetId="1">EXISb!$A$1:$O$26</definedName>
    <definedName name="_xlnm.Print_Area" localSheetId="10">FUNDa!$A$1:$O$55</definedName>
    <definedName name="_xlnm.Print_Area" localSheetId="11">FUNDb!$A$1:$O$57</definedName>
    <definedName name="_xlnm.Print_Area" localSheetId="8">'SUM 3a'!$A$1:$O$40</definedName>
    <definedName name="_xlnm.Print_Area" localSheetId="9">'SUM 3b'!$A$1:$O$40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17" l="1"/>
  <c r="K35" i="17"/>
  <c r="I35" i="17"/>
  <c r="G35" i="17"/>
  <c r="E35" i="17"/>
  <c r="N32" i="17"/>
  <c r="B30" i="17"/>
  <c r="M26" i="17"/>
  <c r="K26" i="17"/>
  <c r="I26" i="17"/>
  <c r="G26" i="17"/>
  <c r="E26" i="17"/>
  <c r="B21" i="17"/>
  <c r="M17" i="17"/>
  <c r="M18" i="17" s="1"/>
  <c r="M19" i="17" s="1"/>
  <c r="K17" i="17"/>
  <c r="I17" i="17"/>
  <c r="I18" i="17" s="1"/>
  <c r="I19" i="17" s="1"/>
  <c r="G17" i="17"/>
  <c r="E17" i="17"/>
  <c r="B12" i="17"/>
  <c r="M5" i="17"/>
  <c r="K5" i="17"/>
  <c r="I5" i="17"/>
  <c r="G5" i="17"/>
  <c r="E5" i="17"/>
  <c r="A3" i="17"/>
  <c r="E2" i="17"/>
  <c r="A2" i="17"/>
  <c r="N1" i="17"/>
  <c r="M35" i="16"/>
  <c r="K35" i="16"/>
  <c r="I35" i="16"/>
  <c r="G35" i="16"/>
  <c r="E35" i="16"/>
  <c r="C35" i="16"/>
  <c r="B30" i="16"/>
  <c r="M26" i="16"/>
  <c r="K26" i="16"/>
  <c r="I26" i="16"/>
  <c r="G26" i="16"/>
  <c r="E26" i="16"/>
  <c r="C26" i="16"/>
  <c r="B21" i="16"/>
  <c r="M17" i="16"/>
  <c r="K17" i="16"/>
  <c r="I17" i="16"/>
  <c r="G17" i="16"/>
  <c r="E17" i="16"/>
  <c r="C17" i="16"/>
  <c r="B12" i="16"/>
  <c r="M5" i="16"/>
  <c r="K5" i="16"/>
  <c r="I5" i="16"/>
  <c r="G5" i="16"/>
  <c r="E5" i="16"/>
  <c r="C5" i="16"/>
  <c r="A3" i="16"/>
  <c r="E2" i="16"/>
  <c r="A2" i="16"/>
  <c r="N1" i="16"/>
  <c r="D1" i="12"/>
  <c r="O43" i="15"/>
  <c r="C43" i="12"/>
  <c r="O43" i="12" s="1"/>
  <c r="O35" i="17" s="1"/>
  <c r="M40" i="15"/>
  <c r="M41" i="15" s="1"/>
  <c r="M32" i="16" s="1"/>
  <c r="L40" i="15"/>
  <c r="K40" i="15"/>
  <c r="J40" i="15"/>
  <c r="I40" i="15"/>
  <c r="H40" i="15"/>
  <c r="G40" i="15"/>
  <c r="G41" i="15" s="1"/>
  <c r="G32" i="16" s="1"/>
  <c r="F40" i="15"/>
  <c r="E40" i="15"/>
  <c r="O40" i="15" s="1"/>
  <c r="C40" i="12" s="1"/>
  <c r="O40" i="12" s="1"/>
  <c r="D40" i="15"/>
  <c r="C40" i="15"/>
  <c r="B40" i="15"/>
  <c r="O39" i="15"/>
  <c r="C39" i="12"/>
  <c r="O39" i="12"/>
  <c r="O38" i="15"/>
  <c r="C38" i="12" s="1"/>
  <c r="O38" i="12" s="1"/>
  <c r="N38" i="15"/>
  <c r="B38" i="12"/>
  <c r="N38" i="12" s="1"/>
  <c r="M37" i="15"/>
  <c r="L37" i="15"/>
  <c r="L41" i="15"/>
  <c r="L32" i="16"/>
  <c r="K37" i="15"/>
  <c r="K41" i="15" s="1"/>
  <c r="K32" i="16" s="1"/>
  <c r="J37" i="15"/>
  <c r="J41" i="15" s="1"/>
  <c r="J32" i="16" s="1"/>
  <c r="I37" i="15"/>
  <c r="I41" i="15"/>
  <c r="I32" i="16"/>
  <c r="H37" i="15"/>
  <c r="H41" i="15"/>
  <c r="H32" i="16" s="1"/>
  <c r="G37" i="15"/>
  <c r="F37" i="15"/>
  <c r="E37" i="15"/>
  <c r="O37" i="15" s="1"/>
  <c r="C37" i="12" s="1"/>
  <c r="O37" i="12" s="1"/>
  <c r="E41" i="15"/>
  <c r="E32" i="16" s="1"/>
  <c r="D37" i="15"/>
  <c r="D41" i="15"/>
  <c r="D32" i="16"/>
  <c r="C37" i="15"/>
  <c r="C41" i="15"/>
  <c r="B37" i="15"/>
  <c r="N37" i="15" s="1"/>
  <c r="B37" i="12" s="1"/>
  <c r="N37" i="12" s="1"/>
  <c r="O36" i="15"/>
  <c r="C36" i="12" s="1"/>
  <c r="O36" i="12" s="1"/>
  <c r="O35" i="15"/>
  <c r="C35" i="12" s="1"/>
  <c r="O35" i="12" s="1"/>
  <c r="N35" i="15"/>
  <c r="B35" i="12"/>
  <c r="N35" i="12"/>
  <c r="M32" i="15"/>
  <c r="M33" i="15" s="1"/>
  <c r="L32" i="15"/>
  <c r="K32" i="15"/>
  <c r="J32" i="15"/>
  <c r="I32" i="15"/>
  <c r="H32" i="15"/>
  <c r="G32" i="15"/>
  <c r="F32" i="15"/>
  <c r="E32" i="15"/>
  <c r="D32" i="15"/>
  <c r="C32" i="15"/>
  <c r="B32" i="15"/>
  <c r="O31" i="15"/>
  <c r="C31" i="12"/>
  <c r="O31" i="12" s="1"/>
  <c r="O30" i="15"/>
  <c r="C30" i="12" s="1"/>
  <c r="O30" i="12" s="1"/>
  <c r="O29" i="15"/>
  <c r="C29" i="12"/>
  <c r="O29" i="12" s="1"/>
  <c r="O28" i="15"/>
  <c r="C28" i="12"/>
  <c r="O28" i="12" s="1"/>
  <c r="O27" i="15"/>
  <c r="C27" i="12"/>
  <c r="O27" i="12"/>
  <c r="O26" i="15"/>
  <c r="C26" i="12" s="1"/>
  <c r="O26" i="12" s="1"/>
  <c r="O25" i="15"/>
  <c r="C25" i="12" s="1"/>
  <c r="O25" i="12" s="1"/>
  <c r="O24" i="15"/>
  <c r="C24" i="12"/>
  <c r="O24" i="12"/>
  <c r="N24" i="15"/>
  <c r="B24" i="12"/>
  <c r="N24" i="12" s="1"/>
  <c r="L22" i="15"/>
  <c r="J22" i="15"/>
  <c r="J33" i="15"/>
  <c r="H22" i="15"/>
  <c r="N22" i="15" s="1"/>
  <c r="B22" i="12" s="1"/>
  <c r="N22" i="12" s="1"/>
  <c r="H33" i="15"/>
  <c r="H31" i="16" s="1"/>
  <c r="F22" i="15"/>
  <c r="D22" i="15"/>
  <c r="B22" i="15"/>
  <c r="O21" i="15"/>
  <c r="C21" i="12"/>
  <c r="O21" i="12"/>
  <c r="O20" i="15"/>
  <c r="C20" i="12" s="1"/>
  <c r="O20" i="12" s="1"/>
  <c r="O19" i="15"/>
  <c r="C19" i="12" s="1"/>
  <c r="O19" i="12" s="1"/>
  <c r="M18" i="15"/>
  <c r="M22" i="15"/>
  <c r="K18" i="15"/>
  <c r="K22" i="15" s="1"/>
  <c r="K33" i="15" s="1"/>
  <c r="I18" i="15"/>
  <c r="I22" i="15" s="1"/>
  <c r="I33" i="15" s="1"/>
  <c r="G18" i="15"/>
  <c r="G22" i="15"/>
  <c r="G33" i="15" s="1"/>
  <c r="G42" i="15" s="1"/>
  <c r="E18" i="15"/>
  <c r="E22" i="15" s="1"/>
  <c r="E33" i="15" s="1"/>
  <c r="E31" i="16" s="1"/>
  <c r="C18" i="15"/>
  <c r="O17" i="15"/>
  <c r="C17" i="12"/>
  <c r="O17" i="12"/>
  <c r="O16" i="15"/>
  <c r="C16" i="12" s="1"/>
  <c r="O16" i="12" s="1"/>
  <c r="O15" i="15"/>
  <c r="C15" i="12"/>
  <c r="O15" i="12" s="1"/>
  <c r="O14" i="15"/>
  <c r="C14" i="12"/>
  <c r="O14" i="12" s="1"/>
  <c r="O13" i="15"/>
  <c r="C13" i="12"/>
  <c r="O13" i="12"/>
  <c r="O11" i="15"/>
  <c r="C11" i="12" s="1"/>
  <c r="O11" i="12" s="1"/>
  <c r="O10" i="15"/>
  <c r="C10" i="12" s="1"/>
  <c r="O10" i="12" s="1"/>
  <c r="O9" i="15"/>
  <c r="C9" i="12"/>
  <c r="O9" i="12"/>
  <c r="O8" i="15"/>
  <c r="C8" i="12"/>
  <c r="O8" i="12" s="1"/>
  <c r="N8" i="15"/>
  <c r="B8" i="12" s="1"/>
  <c r="N8" i="12" s="1"/>
  <c r="M5" i="15"/>
  <c r="K5" i="15"/>
  <c r="I5" i="15"/>
  <c r="G5" i="15"/>
  <c r="E5" i="15"/>
  <c r="C5" i="15"/>
  <c r="A4" i="15"/>
  <c r="A3" i="15"/>
  <c r="N2" i="15"/>
  <c r="L28" i="14"/>
  <c r="J28" i="14"/>
  <c r="H28" i="14"/>
  <c r="F28" i="14"/>
  <c r="D28" i="14"/>
  <c r="M55" i="14"/>
  <c r="K55" i="14"/>
  <c r="I55" i="14"/>
  <c r="G55" i="14"/>
  <c r="E55" i="14"/>
  <c r="M54" i="14"/>
  <c r="L54" i="14"/>
  <c r="K54" i="14"/>
  <c r="J54" i="14"/>
  <c r="I54" i="14"/>
  <c r="H54" i="14"/>
  <c r="G54" i="14"/>
  <c r="F54" i="14"/>
  <c r="E54" i="14"/>
  <c r="D54" i="14"/>
  <c r="C21" i="14"/>
  <c r="O21" i="14" s="1"/>
  <c r="K54" i="2"/>
  <c r="J54" i="2"/>
  <c r="O15" i="2"/>
  <c r="O39" i="7"/>
  <c r="O38" i="7"/>
  <c r="C38" i="11" s="1"/>
  <c r="O38" i="11" s="1"/>
  <c r="N38" i="7"/>
  <c r="B38" i="11" s="1"/>
  <c r="N38" i="11" s="1"/>
  <c r="O36" i="7"/>
  <c r="O35" i="7"/>
  <c r="N35" i="7"/>
  <c r="O31" i="7"/>
  <c r="C31" i="11" s="1"/>
  <c r="O30" i="7"/>
  <c r="C30" i="11" s="1"/>
  <c r="O30" i="11" s="1"/>
  <c r="O29" i="7"/>
  <c r="C29" i="11" s="1"/>
  <c r="O28" i="7"/>
  <c r="O27" i="7"/>
  <c r="C27" i="11" s="1"/>
  <c r="O27" i="11" s="1"/>
  <c r="O26" i="7"/>
  <c r="O25" i="7"/>
  <c r="O24" i="7"/>
  <c r="N24" i="7"/>
  <c r="B24" i="11" s="1"/>
  <c r="N24" i="11" s="1"/>
  <c r="O21" i="7"/>
  <c r="O20" i="7"/>
  <c r="C20" i="11" s="1"/>
  <c r="O20" i="11" s="1"/>
  <c r="O19" i="7"/>
  <c r="C19" i="11" s="1"/>
  <c r="M18" i="7"/>
  <c r="K18" i="7"/>
  <c r="I18" i="7"/>
  <c r="G18" i="7"/>
  <c r="E18" i="7"/>
  <c r="C18" i="7"/>
  <c r="O17" i="7"/>
  <c r="O16" i="7"/>
  <c r="O15" i="7"/>
  <c r="O14" i="7"/>
  <c r="O13" i="7"/>
  <c r="C13" i="11" s="1"/>
  <c r="O13" i="11" s="1"/>
  <c r="O11" i="7"/>
  <c r="C11" i="11" s="1"/>
  <c r="O11" i="11" s="1"/>
  <c r="O10" i="7"/>
  <c r="C10" i="11" s="1"/>
  <c r="O10" i="11" s="1"/>
  <c r="O9" i="7"/>
  <c r="C9" i="11" s="1"/>
  <c r="O9" i="11" s="1"/>
  <c r="O8" i="7"/>
  <c r="N8" i="7"/>
  <c r="M18" i="3"/>
  <c r="K18" i="3"/>
  <c r="K22" i="3" s="1"/>
  <c r="I18" i="3"/>
  <c r="I22" i="3" s="1"/>
  <c r="I33" i="3" s="1"/>
  <c r="I13" i="16" s="1"/>
  <c r="G18" i="3"/>
  <c r="G22" i="3" s="1"/>
  <c r="E18" i="3"/>
  <c r="E22" i="3" s="1"/>
  <c r="E33" i="3" s="1"/>
  <c r="E13" i="16" s="1"/>
  <c r="C37" i="3"/>
  <c r="C41" i="3" s="1"/>
  <c r="C14" i="16" s="1"/>
  <c r="B37" i="3"/>
  <c r="C18" i="3"/>
  <c r="E20" i="9"/>
  <c r="E9" i="17"/>
  <c r="D20" i="9"/>
  <c r="D9" i="17"/>
  <c r="E16" i="9"/>
  <c r="E8" i="17"/>
  <c r="D16" i="9"/>
  <c r="D8" i="17" s="1"/>
  <c r="L27" i="2"/>
  <c r="J27" i="2"/>
  <c r="H27" i="2"/>
  <c r="F27" i="2"/>
  <c r="D27" i="2"/>
  <c r="B27" i="2"/>
  <c r="A3" i="9"/>
  <c r="A2" i="9"/>
  <c r="K22" i="7"/>
  <c r="K33" i="7" s="1"/>
  <c r="K22" i="16" s="1"/>
  <c r="I22" i="7"/>
  <c r="I33" i="7" s="1"/>
  <c r="I22" i="16" s="1"/>
  <c r="G22" i="7"/>
  <c r="E22" i="7"/>
  <c r="C22" i="7"/>
  <c r="C33" i="7" s="1"/>
  <c r="M32" i="7"/>
  <c r="M40" i="7"/>
  <c r="M37" i="7"/>
  <c r="L22" i="7"/>
  <c r="L32" i="7"/>
  <c r="L33" i="7" s="1"/>
  <c r="L22" i="16" s="1"/>
  <c r="L40" i="7"/>
  <c r="L37" i="7"/>
  <c r="M5" i="7"/>
  <c r="N2" i="7"/>
  <c r="J22" i="7"/>
  <c r="H22" i="7"/>
  <c r="N22" i="7" s="1"/>
  <c r="B22" i="11" s="1"/>
  <c r="F22" i="7"/>
  <c r="D22" i="7"/>
  <c r="K5" i="7"/>
  <c r="I5" i="7"/>
  <c r="G5" i="7"/>
  <c r="E5" i="7"/>
  <c r="C5" i="7"/>
  <c r="A4" i="7"/>
  <c r="A3" i="7"/>
  <c r="B22" i="7"/>
  <c r="B33" i="7" s="1"/>
  <c r="B32" i="7"/>
  <c r="B22" i="16"/>
  <c r="D40" i="7"/>
  <c r="E40" i="7"/>
  <c r="F40" i="7"/>
  <c r="F41" i="7" s="1"/>
  <c r="F23" i="16" s="1"/>
  <c r="G40" i="7"/>
  <c r="H40" i="7"/>
  <c r="I40" i="7"/>
  <c r="J40" i="7"/>
  <c r="K40" i="7"/>
  <c r="C24" i="11"/>
  <c r="O24" i="11"/>
  <c r="C28" i="11"/>
  <c r="O28" i="11" s="1"/>
  <c r="C32" i="7"/>
  <c r="D32" i="7"/>
  <c r="E32" i="7"/>
  <c r="F32" i="7"/>
  <c r="F33" i="7"/>
  <c r="F22" i="16" s="1"/>
  <c r="G32" i="7"/>
  <c r="H32" i="7"/>
  <c r="I32" i="7"/>
  <c r="J32" i="7"/>
  <c r="J33" i="7"/>
  <c r="J22" i="16"/>
  <c r="K32" i="7"/>
  <c r="C22" i="16"/>
  <c r="E33" i="7"/>
  <c r="E22" i="16" s="1"/>
  <c r="C35" i="11"/>
  <c r="O35" i="11" s="1"/>
  <c r="B37" i="7"/>
  <c r="C37" i="7"/>
  <c r="D37" i="7"/>
  <c r="N37" i="7" s="1"/>
  <c r="B37" i="11" s="1"/>
  <c r="N37" i="11" s="1"/>
  <c r="E37" i="7"/>
  <c r="F37" i="7"/>
  <c r="G37" i="7"/>
  <c r="G41" i="7"/>
  <c r="G23" i="16"/>
  <c r="H37" i="7"/>
  <c r="I37" i="7"/>
  <c r="I41" i="7"/>
  <c r="I23" i="16"/>
  <c r="J37" i="7"/>
  <c r="J41" i="7"/>
  <c r="J23" i="16"/>
  <c r="K37" i="7"/>
  <c r="O37" i="7" s="1"/>
  <c r="B40" i="7"/>
  <c r="C40" i="7"/>
  <c r="O40" i="7" s="1"/>
  <c r="C40" i="11" s="1"/>
  <c r="O40" i="11" s="1"/>
  <c r="H41" i="7"/>
  <c r="H23" i="16"/>
  <c r="O43" i="7"/>
  <c r="C43" i="11"/>
  <c r="C26" i="17" s="1"/>
  <c r="D1" i="11"/>
  <c r="M5" i="11"/>
  <c r="K5" i="11"/>
  <c r="I5" i="11"/>
  <c r="G5" i="11"/>
  <c r="E5" i="11"/>
  <c r="C39" i="11"/>
  <c r="O39" i="11" s="1"/>
  <c r="C36" i="11"/>
  <c r="O36" i="11"/>
  <c r="B35" i="11"/>
  <c r="N35" i="11" s="1"/>
  <c r="O29" i="11"/>
  <c r="C26" i="11"/>
  <c r="C25" i="11"/>
  <c r="O25" i="11" s="1"/>
  <c r="C21" i="11"/>
  <c r="O21" i="11" s="1"/>
  <c r="C17" i="11"/>
  <c r="O17" i="11" s="1"/>
  <c r="C16" i="11"/>
  <c r="O16" i="11"/>
  <c r="C15" i="11"/>
  <c r="O15" i="11"/>
  <c r="C14" i="11"/>
  <c r="O14" i="11" s="1"/>
  <c r="C8" i="11"/>
  <c r="O8" i="11" s="1"/>
  <c r="B8" i="11"/>
  <c r="N8" i="11"/>
  <c r="M18" i="11"/>
  <c r="M22" i="11" s="1"/>
  <c r="M33" i="11" s="1"/>
  <c r="K18" i="11"/>
  <c r="K22" i="11" s="1"/>
  <c r="K33" i="11" s="1"/>
  <c r="I18" i="11"/>
  <c r="I22" i="11"/>
  <c r="I33" i="11" s="1"/>
  <c r="I22" i="17" s="1"/>
  <c r="G18" i="11"/>
  <c r="G22" i="11"/>
  <c r="G33" i="11" s="1"/>
  <c r="E18" i="11"/>
  <c r="E22" i="11"/>
  <c r="E33" i="11"/>
  <c r="E22" i="17"/>
  <c r="M32" i="11"/>
  <c r="M40" i="11"/>
  <c r="M41" i="11" s="1"/>
  <c r="M23" i="17" s="1"/>
  <c r="M37" i="11"/>
  <c r="L22" i="11"/>
  <c r="L32" i="11"/>
  <c r="L33" i="11"/>
  <c r="L22" i="17"/>
  <c r="L40" i="11"/>
  <c r="L41" i="11" s="1"/>
  <c r="L23" i="17" s="1"/>
  <c r="L37" i="11"/>
  <c r="N2" i="11"/>
  <c r="J22" i="11"/>
  <c r="J33" i="11" s="1"/>
  <c r="J22" i="17" s="1"/>
  <c r="H22" i="11"/>
  <c r="H33" i="11" s="1"/>
  <c r="H22" i="17" s="1"/>
  <c r="F22" i="11"/>
  <c r="F33" i="11" s="1"/>
  <c r="F22" i="17" s="1"/>
  <c r="D22" i="11"/>
  <c r="A4" i="11"/>
  <c r="A3" i="11"/>
  <c r="O26" i="11"/>
  <c r="O19" i="11"/>
  <c r="D40" i="11"/>
  <c r="D41" i="11"/>
  <c r="D23" i="17" s="1"/>
  <c r="E40" i="11"/>
  <c r="F40" i="11"/>
  <c r="F41" i="11" s="1"/>
  <c r="F23" i="17" s="1"/>
  <c r="G40" i="11"/>
  <c r="G41" i="11"/>
  <c r="G23" i="17"/>
  <c r="H40" i="11"/>
  <c r="H41" i="11" s="1"/>
  <c r="H23" i="17" s="1"/>
  <c r="I40" i="11"/>
  <c r="J40" i="11"/>
  <c r="K40" i="11"/>
  <c r="K41" i="11"/>
  <c r="O31" i="11"/>
  <c r="D32" i="11"/>
  <c r="D33" i="11" s="1"/>
  <c r="D22" i="17" s="1"/>
  <c r="E32" i="11"/>
  <c r="F32" i="11"/>
  <c r="G32" i="11"/>
  <c r="H32" i="11"/>
  <c r="I32" i="11"/>
  <c r="J32" i="11"/>
  <c r="K32" i="11"/>
  <c r="D37" i="11"/>
  <c r="E37" i="11"/>
  <c r="E41" i="11"/>
  <c r="E23" i="17" s="1"/>
  <c r="F37" i="11"/>
  <c r="G37" i="11"/>
  <c r="H37" i="11"/>
  <c r="I37" i="11"/>
  <c r="I41" i="11"/>
  <c r="I23" i="17" s="1"/>
  <c r="J37" i="11"/>
  <c r="J41" i="11" s="1"/>
  <c r="K37" i="11"/>
  <c r="J23" i="17"/>
  <c r="M5" i="12"/>
  <c r="K5" i="12"/>
  <c r="I5" i="12"/>
  <c r="G5" i="12"/>
  <c r="E5" i="12"/>
  <c r="M18" i="12"/>
  <c r="M22" i="12"/>
  <c r="M33" i="12"/>
  <c r="M31" i="17" s="1"/>
  <c r="K18" i="12"/>
  <c r="K22" i="12" s="1"/>
  <c r="K33" i="12" s="1"/>
  <c r="I18" i="12"/>
  <c r="I22" i="12"/>
  <c r="G18" i="12"/>
  <c r="G22" i="12"/>
  <c r="G33" i="12"/>
  <c r="E18" i="12"/>
  <c r="E22" i="12" s="1"/>
  <c r="H32" i="12"/>
  <c r="I32" i="12"/>
  <c r="I33" i="12" s="1"/>
  <c r="M32" i="12"/>
  <c r="M40" i="12"/>
  <c r="M41" i="12" s="1"/>
  <c r="M32" i="17" s="1"/>
  <c r="M37" i="12"/>
  <c r="L22" i="12"/>
  <c r="L32" i="12"/>
  <c r="L33" i="12"/>
  <c r="L31" i="17" s="1"/>
  <c r="L40" i="12"/>
  <c r="L41" i="12" s="1"/>
  <c r="L32" i="17" s="1"/>
  <c r="L37" i="12"/>
  <c r="N2" i="12"/>
  <c r="J22" i="12"/>
  <c r="H22" i="12"/>
  <c r="F22" i="12"/>
  <c r="D22" i="12"/>
  <c r="D33" i="12"/>
  <c r="A4" i="12"/>
  <c r="A3" i="12"/>
  <c r="D40" i="12"/>
  <c r="E40" i="12"/>
  <c r="E41" i="12" s="1"/>
  <c r="F40" i="12"/>
  <c r="F41" i="12"/>
  <c r="F32" i="17"/>
  <c r="G40" i="12"/>
  <c r="G41" i="12" s="1"/>
  <c r="G32" i="17" s="1"/>
  <c r="H40" i="12"/>
  <c r="I40" i="12"/>
  <c r="I41" i="12" s="1"/>
  <c r="I32" i="17" s="1"/>
  <c r="J40" i="12"/>
  <c r="J41" i="12"/>
  <c r="J32" i="17"/>
  <c r="K40" i="12"/>
  <c r="K41" i="12" s="1"/>
  <c r="K32" i="17" s="1"/>
  <c r="D32" i="12"/>
  <c r="E32" i="12"/>
  <c r="F32" i="12"/>
  <c r="G32" i="12"/>
  <c r="J32" i="12"/>
  <c r="K32" i="12"/>
  <c r="J33" i="12"/>
  <c r="J31" i="17"/>
  <c r="D37" i="12"/>
  <c r="E37" i="12"/>
  <c r="F37" i="12"/>
  <c r="G37" i="12"/>
  <c r="H37" i="12"/>
  <c r="H41" i="12"/>
  <c r="H32" i="17"/>
  <c r="I37" i="12"/>
  <c r="J37" i="12"/>
  <c r="K37" i="12"/>
  <c r="E32" i="17"/>
  <c r="M22" i="3"/>
  <c r="C22" i="3"/>
  <c r="O30" i="3"/>
  <c r="C30" i="10" s="1"/>
  <c r="O30" i="10" s="1"/>
  <c r="O20" i="3"/>
  <c r="M5" i="3"/>
  <c r="N2" i="3"/>
  <c r="J22" i="3"/>
  <c r="H22" i="3"/>
  <c r="F22" i="3"/>
  <c r="D22" i="3"/>
  <c r="K5" i="3"/>
  <c r="I5" i="3"/>
  <c r="G5" i="3"/>
  <c r="E5" i="3"/>
  <c r="C5" i="3"/>
  <c r="A4" i="3"/>
  <c r="A3" i="3"/>
  <c r="O11" i="3"/>
  <c r="O29" i="3"/>
  <c r="C29" i="10" s="1"/>
  <c r="O29" i="10" s="1"/>
  <c r="O26" i="3"/>
  <c r="O15" i="3"/>
  <c r="C15" i="10" s="1"/>
  <c r="O15" i="10" s="1"/>
  <c r="L22" i="3"/>
  <c r="L33" i="3" s="1"/>
  <c r="O10" i="3"/>
  <c r="C10" i="10"/>
  <c r="O10" i="10"/>
  <c r="O13" i="3"/>
  <c r="C13" i="10" s="1"/>
  <c r="O13" i="10" s="1"/>
  <c r="O14" i="3"/>
  <c r="O16" i="3"/>
  <c r="C16" i="10" s="1"/>
  <c r="O16" i="10" s="1"/>
  <c r="O17" i="3"/>
  <c r="C17" i="10" s="1"/>
  <c r="O17" i="10" s="1"/>
  <c r="O19" i="3"/>
  <c r="C19" i="10"/>
  <c r="O19" i="10" s="1"/>
  <c r="B22" i="3"/>
  <c r="B32" i="3"/>
  <c r="B33" i="3" s="1"/>
  <c r="B7" i="2" s="1"/>
  <c r="B13" i="16"/>
  <c r="O36" i="3"/>
  <c r="C36" i="10" s="1"/>
  <c r="O36" i="10" s="1"/>
  <c r="D40" i="3"/>
  <c r="E40" i="3"/>
  <c r="F40" i="3"/>
  <c r="G40" i="3"/>
  <c r="G41" i="3" s="1"/>
  <c r="G14" i="16" s="1"/>
  <c r="H40" i="3"/>
  <c r="I40" i="3"/>
  <c r="I41" i="3" s="1"/>
  <c r="J40" i="3"/>
  <c r="K40" i="3"/>
  <c r="N8" i="3"/>
  <c r="O8" i="3"/>
  <c r="C8" i="10"/>
  <c r="O8" i="10"/>
  <c r="O9" i="3"/>
  <c r="C9" i="10" s="1"/>
  <c r="O9" i="10" s="1"/>
  <c r="O21" i="3"/>
  <c r="C21" i="10" s="1"/>
  <c r="O21" i="10" s="1"/>
  <c r="N24" i="3"/>
  <c r="O24" i="3"/>
  <c r="C24" i="10"/>
  <c r="O24" i="10"/>
  <c r="O25" i="3"/>
  <c r="C25" i="10" s="1"/>
  <c r="O28" i="3"/>
  <c r="C28" i="10" s="1"/>
  <c r="O28" i="10" s="1"/>
  <c r="O27" i="3"/>
  <c r="O31" i="3"/>
  <c r="C32" i="3"/>
  <c r="C33" i="3" s="1"/>
  <c r="D32" i="3"/>
  <c r="E32" i="3"/>
  <c r="F32" i="3"/>
  <c r="G32" i="3"/>
  <c r="H32" i="3"/>
  <c r="H33" i="3"/>
  <c r="H13" i="16" s="1"/>
  <c r="I32" i="3"/>
  <c r="J32" i="3"/>
  <c r="J33" i="3"/>
  <c r="J13" i="16"/>
  <c r="K32" i="3"/>
  <c r="K33" i="3" s="1"/>
  <c r="K13" i="16" s="1"/>
  <c r="L32" i="3"/>
  <c r="M32" i="3"/>
  <c r="N35" i="3"/>
  <c r="B35" i="10" s="1"/>
  <c r="N35" i="10" s="1"/>
  <c r="O35" i="3"/>
  <c r="C35" i="10" s="1"/>
  <c r="O35" i="10" s="1"/>
  <c r="D37" i="3"/>
  <c r="D41" i="3" s="1"/>
  <c r="E37" i="3"/>
  <c r="F37" i="3"/>
  <c r="G37" i="3"/>
  <c r="H37" i="3"/>
  <c r="I37" i="3"/>
  <c r="I14" i="16"/>
  <c r="J37" i="3"/>
  <c r="N37" i="3"/>
  <c r="B37" i="10" s="1"/>
  <c r="N37" i="10" s="1"/>
  <c r="K37" i="3"/>
  <c r="K41" i="3"/>
  <c r="K14" i="16"/>
  <c r="L37" i="3"/>
  <c r="L41" i="3" s="1"/>
  <c r="L14" i="16" s="1"/>
  <c r="M37" i="3"/>
  <c r="N38" i="3"/>
  <c r="B38" i="10" s="1"/>
  <c r="N38" i="10" s="1"/>
  <c r="O38" i="3"/>
  <c r="C38" i="10" s="1"/>
  <c r="O38" i="10" s="1"/>
  <c r="O39" i="3"/>
  <c r="B40" i="3"/>
  <c r="N40" i="3" s="1"/>
  <c r="C40" i="3"/>
  <c r="L40" i="3"/>
  <c r="M40" i="3"/>
  <c r="M41" i="3" s="1"/>
  <c r="M14" i="16" s="1"/>
  <c r="D14" i="16"/>
  <c r="H41" i="3"/>
  <c r="H14" i="16" s="1"/>
  <c r="O43" i="3"/>
  <c r="O17" i="16"/>
  <c r="C43" i="10"/>
  <c r="C17" i="17"/>
  <c r="E1" i="10"/>
  <c r="M5" i="10"/>
  <c r="K5" i="10"/>
  <c r="I5" i="10"/>
  <c r="G5" i="10"/>
  <c r="E5" i="10"/>
  <c r="C39" i="10"/>
  <c r="O39" i="10"/>
  <c r="C31" i="10"/>
  <c r="O31" i="10"/>
  <c r="C27" i="10"/>
  <c r="O27" i="10" s="1"/>
  <c r="C26" i="10"/>
  <c r="O26" i="10"/>
  <c r="O25" i="10"/>
  <c r="B24" i="10"/>
  <c r="C20" i="10"/>
  <c r="O20" i="10"/>
  <c r="C14" i="10"/>
  <c r="O14" i="10"/>
  <c r="C11" i="10"/>
  <c r="O11" i="10" s="1"/>
  <c r="B8" i="10"/>
  <c r="N8" i="10"/>
  <c r="M18" i="10"/>
  <c r="M22" i="10"/>
  <c r="M33" i="10"/>
  <c r="K18" i="10"/>
  <c r="K22" i="10" s="1"/>
  <c r="K33" i="10" s="1"/>
  <c r="I18" i="10"/>
  <c r="I22" i="10"/>
  <c r="I33" i="10"/>
  <c r="G18" i="10"/>
  <c r="G22" i="10" s="1"/>
  <c r="G33" i="10" s="1"/>
  <c r="E18" i="10"/>
  <c r="E22" i="10" s="1"/>
  <c r="E33" i="10" s="1"/>
  <c r="N2" i="10"/>
  <c r="J22" i="10"/>
  <c r="J33" i="10" s="1"/>
  <c r="J7" i="14" s="1"/>
  <c r="J19" i="14" s="1"/>
  <c r="H22" i="10"/>
  <c r="H33" i="10" s="1"/>
  <c r="H13" i="17" s="1"/>
  <c r="F22" i="10"/>
  <c r="F33" i="10" s="1"/>
  <c r="F13" i="17" s="1"/>
  <c r="D22" i="10"/>
  <c r="D33" i="10" s="1"/>
  <c r="D13" i="17" s="1"/>
  <c r="A4" i="10"/>
  <c r="A3" i="10"/>
  <c r="L22" i="10"/>
  <c r="D40" i="10"/>
  <c r="D41" i="10"/>
  <c r="D14" i="17" s="1"/>
  <c r="E40" i="10"/>
  <c r="E41" i="10" s="1"/>
  <c r="F40" i="10"/>
  <c r="G40" i="10"/>
  <c r="H40" i="10"/>
  <c r="I40" i="10"/>
  <c r="I41" i="10" s="1"/>
  <c r="I14" i="17" s="1"/>
  <c r="J40" i="10"/>
  <c r="K40" i="10"/>
  <c r="K41" i="10" s="1"/>
  <c r="K42" i="10" s="1"/>
  <c r="N24" i="10"/>
  <c r="D32" i="10"/>
  <c r="E32" i="10"/>
  <c r="F32" i="10"/>
  <c r="G32" i="10"/>
  <c r="H32" i="10"/>
  <c r="I32" i="10"/>
  <c r="J32" i="10"/>
  <c r="K32" i="10"/>
  <c r="L32" i="10"/>
  <c r="L33" i="10" s="1"/>
  <c r="L42" i="10" s="1"/>
  <c r="L15" i="17" s="1"/>
  <c r="M32" i="10"/>
  <c r="D37" i="10"/>
  <c r="E37" i="10"/>
  <c r="F37" i="10"/>
  <c r="G37" i="10"/>
  <c r="G41" i="10"/>
  <c r="G14" i="17"/>
  <c r="H37" i="10"/>
  <c r="H41" i="10" s="1"/>
  <c r="H14" i="17" s="1"/>
  <c r="I37" i="10"/>
  <c r="J37" i="10"/>
  <c r="K37" i="10"/>
  <c r="L37" i="10"/>
  <c r="L41" i="10" s="1"/>
  <c r="L14" i="17" s="1"/>
  <c r="M37" i="10"/>
  <c r="L40" i="10"/>
  <c r="M40" i="10"/>
  <c r="M41" i="10"/>
  <c r="M14" i="17"/>
  <c r="F41" i="10"/>
  <c r="F14" i="17"/>
  <c r="J41" i="10"/>
  <c r="J14" i="17" s="1"/>
  <c r="N9" i="6"/>
  <c r="B9" i="9" s="1"/>
  <c r="N9" i="9" s="1"/>
  <c r="O9" i="6"/>
  <c r="O14" i="6"/>
  <c r="O11" i="6"/>
  <c r="C11" i="9" s="1"/>
  <c r="O11" i="9" s="1"/>
  <c r="O12" i="6"/>
  <c r="C16" i="6"/>
  <c r="C8" i="16" s="1"/>
  <c r="C20" i="6"/>
  <c r="C9" i="16"/>
  <c r="B16" i="6"/>
  <c r="B20" i="6"/>
  <c r="B9" i="16"/>
  <c r="O10" i="6"/>
  <c r="C10" i="9"/>
  <c r="O10" i="9"/>
  <c r="O13" i="6"/>
  <c r="C13" i="9" s="1"/>
  <c r="O13" i="9" s="1"/>
  <c r="O15" i="6"/>
  <c r="C15" i="9" s="1"/>
  <c r="O15" i="9" s="1"/>
  <c r="D16" i="6"/>
  <c r="D8" i="16"/>
  <c r="E16" i="6"/>
  <c r="E8" i="16"/>
  <c r="F16" i="6"/>
  <c r="F22" i="6" s="1"/>
  <c r="G16" i="6"/>
  <c r="G8" i="16" s="1"/>
  <c r="H16" i="6"/>
  <c r="H8" i="16"/>
  <c r="I16" i="6"/>
  <c r="I22" i="6" s="1"/>
  <c r="I8" i="16"/>
  <c r="J16" i="6"/>
  <c r="J8" i="16"/>
  <c r="K16" i="6"/>
  <c r="K8" i="16" s="1"/>
  <c r="L16" i="6"/>
  <c r="L8" i="16"/>
  <c r="M16" i="6"/>
  <c r="M8" i="16"/>
  <c r="N18" i="6"/>
  <c r="B18" i="9"/>
  <c r="N18" i="9"/>
  <c r="O18" i="6"/>
  <c r="O19" i="6"/>
  <c r="C19" i="9"/>
  <c r="O19" i="9"/>
  <c r="D20" i="6"/>
  <c r="D9" i="16"/>
  <c r="E20" i="6"/>
  <c r="E9" i="16"/>
  <c r="F20" i="6"/>
  <c r="F9" i="16" s="1"/>
  <c r="F10" i="16"/>
  <c r="G20" i="6"/>
  <c r="G9" i="16"/>
  <c r="H20" i="6"/>
  <c r="H22" i="6" s="1"/>
  <c r="H10" i="16" s="1"/>
  <c r="H9" i="16"/>
  <c r="I20" i="6"/>
  <c r="I9" i="16" s="1"/>
  <c r="I10" i="16"/>
  <c r="J20" i="6"/>
  <c r="J9" i="16"/>
  <c r="K20" i="6"/>
  <c r="K9" i="16" s="1"/>
  <c r="L20" i="6"/>
  <c r="L9" i="16"/>
  <c r="M20" i="6"/>
  <c r="M9" i="16" s="1"/>
  <c r="M22" i="6"/>
  <c r="M10" i="16" s="1"/>
  <c r="N2" i="9"/>
  <c r="C18" i="9"/>
  <c r="O18" i="9"/>
  <c r="C14" i="9"/>
  <c r="O14" i="9" s="1"/>
  <c r="C12" i="9"/>
  <c r="O12" i="9" s="1"/>
  <c r="C9" i="9"/>
  <c r="O9" i="9" s="1"/>
  <c r="F16" i="9"/>
  <c r="F8" i="17"/>
  <c r="G16" i="9"/>
  <c r="G22" i="9" s="1"/>
  <c r="G10" i="17" s="1"/>
  <c r="H16" i="9"/>
  <c r="I16" i="9"/>
  <c r="I8" i="17"/>
  <c r="J16" i="9"/>
  <c r="J8" i="17" s="1"/>
  <c r="K16" i="9"/>
  <c r="K22" i="9" s="1"/>
  <c r="K10" i="17" s="1"/>
  <c r="L16" i="9"/>
  <c r="M16" i="9"/>
  <c r="M8" i="17"/>
  <c r="F20" i="9"/>
  <c r="F9" i="17"/>
  <c r="G20" i="9"/>
  <c r="G9" i="17"/>
  <c r="H20" i="9"/>
  <c r="H9" i="17" s="1"/>
  <c r="I20" i="9"/>
  <c r="I9" i="17"/>
  <c r="J20" i="9"/>
  <c r="J9" i="17"/>
  <c r="K20" i="9"/>
  <c r="K9" i="17" s="1"/>
  <c r="L20" i="9"/>
  <c r="L9" i="17" s="1"/>
  <c r="M20" i="9"/>
  <c r="M9" i="17"/>
  <c r="F22" i="9"/>
  <c r="F10" i="17" s="1"/>
  <c r="I22" i="9"/>
  <c r="I10" i="17"/>
  <c r="J22" i="9"/>
  <c r="J10" i="17" s="1"/>
  <c r="M22" i="9"/>
  <c r="M10" i="17"/>
  <c r="B13" i="2"/>
  <c r="B17" i="2"/>
  <c r="D13" i="2"/>
  <c r="D17" i="2"/>
  <c r="D18" i="2" s="1"/>
  <c r="F13" i="2"/>
  <c r="F18" i="2" s="1"/>
  <c r="F17" i="2"/>
  <c r="H13" i="2"/>
  <c r="H17" i="2"/>
  <c r="H18" i="2" s="1"/>
  <c r="J13" i="2"/>
  <c r="J17" i="2"/>
  <c r="J18" i="2" s="1"/>
  <c r="J19" i="2" s="1"/>
  <c r="L13" i="2"/>
  <c r="L17" i="2"/>
  <c r="L18" i="2"/>
  <c r="C47" i="2"/>
  <c r="C48" i="2" s="1"/>
  <c r="E46" i="2" s="1"/>
  <c r="B47" i="2"/>
  <c r="B48" i="2"/>
  <c r="D46" i="2"/>
  <c r="D48" i="2" s="1"/>
  <c r="F46" i="2" s="1"/>
  <c r="F48" i="2" s="1"/>
  <c r="H46" i="2" s="1"/>
  <c r="H48" i="2" s="1"/>
  <c r="J46" i="2" s="1"/>
  <c r="J48" i="2" s="1"/>
  <c r="L46" i="2"/>
  <c r="L48" i="2" s="1"/>
  <c r="D46" i="14" s="1"/>
  <c r="D48" i="14" s="1"/>
  <c r="F46" i="14" s="1"/>
  <c r="F48" i="14" s="1"/>
  <c r="H46" i="14" s="1"/>
  <c r="H48" i="14" s="1"/>
  <c r="J46" i="14" s="1"/>
  <c r="J48" i="14" s="1"/>
  <c r="L46" i="14" s="1"/>
  <c r="L48" i="14" s="1"/>
  <c r="C43" i="2"/>
  <c r="C44" i="2" s="1"/>
  <c r="E42" i="2" s="1"/>
  <c r="B43" i="2"/>
  <c r="B44" i="2" s="1"/>
  <c r="D42" i="2" s="1"/>
  <c r="E43" i="2"/>
  <c r="G43" i="2"/>
  <c r="I43" i="2"/>
  <c r="K43" i="2"/>
  <c r="M43" i="2"/>
  <c r="M49" i="2" s="1"/>
  <c r="D43" i="2"/>
  <c r="D49" i="2" s="1"/>
  <c r="F43" i="2"/>
  <c r="H43" i="2"/>
  <c r="J43" i="2"/>
  <c r="L43" i="2"/>
  <c r="L49" i="2" s="1"/>
  <c r="D47" i="2"/>
  <c r="M47" i="2"/>
  <c r="E47" i="2"/>
  <c r="E49" i="2" s="1"/>
  <c r="G47" i="2"/>
  <c r="I47" i="2"/>
  <c r="K47" i="2"/>
  <c r="K49" i="2" s="1"/>
  <c r="L47" i="2"/>
  <c r="F47" i="2"/>
  <c r="H47" i="2"/>
  <c r="H49" i="2" s="1"/>
  <c r="J47" i="2"/>
  <c r="N36" i="2"/>
  <c r="A37" i="2"/>
  <c r="A36" i="2"/>
  <c r="M13" i="2"/>
  <c r="M17" i="2"/>
  <c r="C13" i="2"/>
  <c r="C17" i="2"/>
  <c r="C18" i="2" s="1"/>
  <c r="C25" i="2" s="1"/>
  <c r="E13" i="2"/>
  <c r="E17" i="2"/>
  <c r="G13" i="2"/>
  <c r="G17" i="2"/>
  <c r="I13" i="2"/>
  <c r="I17" i="2"/>
  <c r="K13" i="2"/>
  <c r="K18" i="2" s="1"/>
  <c r="K17" i="2"/>
  <c r="N2" i="2"/>
  <c r="I55" i="2"/>
  <c r="G55" i="2"/>
  <c r="E55" i="2"/>
  <c r="C55" i="2"/>
  <c r="M39" i="2"/>
  <c r="K39" i="2"/>
  <c r="I39" i="2"/>
  <c r="G39" i="2"/>
  <c r="E39" i="2"/>
  <c r="C39" i="2"/>
  <c r="K5" i="2"/>
  <c r="I5" i="2"/>
  <c r="G5" i="2"/>
  <c r="E5" i="2"/>
  <c r="C5" i="2"/>
  <c r="A3" i="2"/>
  <c r="A2" i="2"/>
  <c r="M5" i="2"/>
  <c r="O11" i="2"/>
  <c r="G49" i="2"/>
  <c r="I49" i="2"/>
  <c r="O12" i="2"/>
  <c r="C12" i="14" s="1"/>
  <c r="O12" i="14" s="1"/>
  <c r="O9" i="2"/>
  <c r="C9" i="14"/>
  <c r="O9" i="14"/>
  <c r="N9" i="2"/>
  <c r="B9" i="14"/>
  <c r="N9" i="14"/>
  <c r="I54" i="2"/>
  <c r="H54" i="2"/>
  <c r="G54" i="2"/>
  <c r="F54" i="2"/>
  <c r="E54" i="2"/>
  <c r="D54" i="2"/>
  <c r="C54" i="2"/>
  <c r="B54" i="2"/>
  <c r="N20" i="2"/>
  <c r="O20" i="2"/>
  <c r="N16" i="2"/>
  <c r="C15" i="14"/>
  <c r="O15" i="14"/>
  <c r="O16" i="2"/>
  <c r="C16" i="14" s="1"/>
  <c r="O16" i="14" s="1"/>
  <c r="N15" i="2"/>
  <c r="B15" i="14" s="1"/>
  <c r="N15" i="14" s="1"/>
  <c r="E13" i="14"/>
  <c r="E18" i="14" s="1"/>
  <c r="E17" i="14"/>
  <c r="G47" i="14"/>
  <c r="I47" i="14"/>
  <c r="K47" i="14"/>
  <c r="M47" i="14"/>
  <c r="D47" i="14"/>
  <c r="D49" i="14" s="1"/>
  <c r="F47" i="14"/>
  <c r="H47" i="14"/>
  <c r="H49" i="14" s="1"/>
  <c r="J47" i="14"/>
  <c r="L47" i="14"/>
  <c r="E43" i="14"/>
  <c r="G43" i="14"/>
  <c r="G49" i="14"/>
  <c r="I43" i="14"/>
  <c r="I49" i="14"/>
  <c r="K43" i="14"/>
  <c r="M43" i="14"/>
  <c r="D43" i="14"/>
  <c r="F43" i="14"/>
  <c r="H43" i="14"/>
  <c r="J43" i="14"/>
  <c r="J49" i="14"/>
  <c r="L43" i="14"/>
  <c r="L49" i="14" s="1"/>
  <c r="M5" i="14"/>
  <c r="K5" i="14"/>
  <c r="I5" i="14"/>
  <c r="G5" i="14"/>
  <c r="E5" i="14"/>
  <c r="B16" i="14"/>
  <c r="N16" i="14"/>
  <c r="M39" i="14"/>
  <c r="K39" i="14"/>
  <c r="I39" i="14"/>
  <c r="G39" i="14"/>
  <c r="E39" i="14"/>
  <c r="C11" i="14"/>
  <c r="O11" i="14"/>
  <c r="D13" i="14"/>
  <c r="D17" i="14"/>
  <c r="D18" i="14"/>
  <c r="F13" i="14"/>
  <c r="F18" i="14" s="1"/>
  <c r="F17" i="14"/>
  <c r="H13" i="14"/>
  <c r="H17" i="14"/>
  <c r="J13" i="14"/>
  <c r="J17" i="14"/>
  <c r="L13" i="14"/>
  <c r="L18" i="14"/>
  <c r="L17" i="14"/>
  <c r="N36" i="14"/>
  <c r="A37" i="14"/>
  <c r="A36" i="14"/>
  <c r="M13" i="14"/>
  <c r="M17" i="14"/>
  <c r="M18" i="14" s="1"/>
  <c r="G13" i="14"/>
  <c r="G18" i="14" s="1"/>
  <c r="G17" i="14"/>
  <c r="I13" i="14"/>
  <c r="I17" i="14"/>
  <c r="I18" i="14" s="1"/>
  <c r="K13" i="14"/>
  <c r="K18" i="14" s="1"/>
  <c r="K24" i="14" s="1"/>
  <c r="K17" i="14"/>
  <c r="N2" i="14"/>
  <c r="A3" i="14"/>
  <c r="A2" i="14"/>
  <c r="K49" i="14"/>
  <c r="L7" i="2"/>
  <c r="L19" i="2"/>
  <c r="O22" i="3"/>
  <c r="C22" i="10"/>
  <c r="E41" i="3"/>
  <c r="O41" i="3" s="1"/>
  <c r="C41" i="10" s="1"/>
  <c r="E14" i="16"/>
  <c r="F33" i="3"/>
  <c r="F13" i="16" s="1"/>
  <c r="O18" i="3"/>
  <c r="C18" i="10"/>
  <c r="O18" i="10" s="1"/>
  <c r="E41" i="7"/>
  <c r="E42" i="7" s="1"/>
  <c r="E24" i="16" s="1"/>
  <c r="E23" i="16"/>
  <c r="D33" i="7"/>
  <c r="D22" i="16"/>
  <c r="J18" i="14"/>
  <c r="H18" i="14"/>
  <c r="N17" i="2"/>
  <c r="B17" i="14" s="1"/>
  <c r="N17" i="14"/>
  <c r="B49" i="2"/>
  <c r="C26" i="2"/>
  <c r="M18" i="2"/>
  <c r="F49" i="2"/>
  <c r="G25" i="14"/>
  <c r="I18" i="2"/>
  <c r="G18" i="2"/>
  <c r="E18" i="2"/>
  <c r="E26" i="2"/>
  <c r="B21" i="14"/>
  <c r="N21" i="14"/>
  <c r="O43" i="10"/>
  <c r="O17" i="17"/>
  <c r="E23" i="2"/>
  <c r="C24" i="2"/>
  <c r="E42" i="11"/>
  <c r="E24" i="17"/>
  <c r="D42" i="11"/>
  <c r="D24" i="17"/>
  <c r="L41" i="7"/>
  <c r="L23" i="16" s="1"/>
  <c r="M41" i="7"/>
  <c r="M23" i="16" s="1"/>
  <c r="C41" i="7"/>
  <c r="F42" i="7"/>
  <c r="F24" i="16" s="1"/>
  <c r="J42" i="7"/>
  <c r="J24" i="16"/>
  <c r="H33" i="7"/>
  <c r="D7" i="14"/>
  <c r="D19" i="14"/>
  <c r="O37" i="3"/>
  <c r="C37" i="10" s="1"/>
  <c r="O37" i="10" s="1"/>
  <c r="I7" i="2"/>
  <c r="I42" i="3"/>
  <c r="I15" i="16"/>
  <c r="I16" i="16" s="1"/>
  <c r="I18" i="16" s="1"/>
  <c r="J7" i="2"/>
  <c r="H7" i="2"/>
  <c r="H42" i="3"/>
  <c r="H15" i="16" s="1"/>
  <c r="G33" i="3"/>
  <c r="E7" i="2"/>
  <c r="E19" i="2"/>
  <c r="E42" i="3"/>
  <c r="E15" i="16" s="1"/>
  <c r="O32" i="3"/>
  <c r="C32" i="10"/>
  <c r="C33" i="10" s="1"/>
  <c r="O32" i="10"/>
  <c r="C42" i="3"/>
  <c r="C15" i="16" s="1"/>
  <c r="C16" i="16" s="1"/>
  <c r="C18" i="16" s="1"/>
  <c r="C19" i="16" s="1"/>
  <c r="O40" i="3"/>
  <c r="C40" i="10"/>
  <c r="G22" i="6"/>
  <c r="G10" i="16"/>
  <c r="K22" i="6"/>
  <c r="K10" i="16" s="1"/>
  <c r="O16" i="6"/>
  <c r="O8" i="16" s="1"/>
  <c r="I24" i="14"/>
  <c r="I28" i="14" s="1"/>
  <c r="I25" i="14"/>
  <c r="I26" i="14"/>
  <c r="I27" i="14"/>
  <c r="M24" i="14"/>
  <c r="M25" i="14"/>
  <c r="G24" i="14"/>
  <c r="G27" i="14"/>
  <c r="G26" i="14"/>
  <c r="O35" i="16"/>
  <c r="C22" i="15"/>
  <c r="C33" i="15"/>
  <c r="C31" i="16" s="1"/>
  <c r="B33" i="15"/>
  <c r="B41" i="15"/>
  <c r="B32" i="16" s="1"/>
  <c r="O43" i="11"/>
  <c r="O26" i="17" s="1"/>
  <c r="C42" i="15"/>
  <c r="L7" i="14"/>
  <c r="L19" i="14"/>
  <c r="G13" i="17"/>
  <c r="G7" i="14"/>
  <c r="G19" i="14"/>
  <c r="K13" i="17"/>
  <c r="K7" i="14"/>
  <c r="K19" i="14"/>
  <c r="K15" i="17"/>
  <c r="K16" i="17"/>
  <c r="K27" i="14"/>
  <c r="O14" i="16"/>
  <c r="O22" i="10"/>
  <c r="E13" i="17"/>
  <c r="E7" i="14"/>
  <c r="I13" i="17"/>
  <c r="I7" i="14"/>
  <c r="I19" i="14" s="1"/>
  <c r="I42" i="10"/>
  <c r="I15" i="17"/>
  <c r="I16" i="17" s="1"/>
  <c r="M13" i="17"/>
  <c r="M42" i="10"/>
  <c r="M15" i="17" s="1"/>
  <c r="M16" i="17" s="1"/>
  <c r="M7" i="14"/>
  <c r="M19" i="14"/>
  <c r="E24" i="2"/>
  <c r="K25" i="2"/>
  <c r="G25" i="2"/>
  <c r="E25" i="2"/>
  <c r="E27" i="2" s="1"/>
  <c r="C49" i="2"/>
  <c r="L22" i="6"/>
  <c r="L10" i="16"/>
  <c r="D22" i="6"/>
  <c r="N20" i="6"/>
  <c r="C22" i="6"/>
  <c r="L42" i="12"/>
  <c r="L33" i="17" s="1"/>
  <c r="I31" i="17"/>
  <c r="I42" i="12"/>
  <c r="I33" i="17" s="1"/>
  <c r="I34" i="17" s="1"/>
  <c r="I36" i="17" s="1"/>
  <c r="I37" i="17" s="1"/>
  <c r="K22" i="17"/>
  <c r="G31" i="16"/>
  <c r="G33" i="16"/>
  <c r="I31" i="16"/>
  <c r="I42" i="15"/>
  <c r="I33" i="16"/>
  <c r="I34" i="16" s="1"/>
  <c r="I36" i="16" s="1"/>
  <c r="B40" i="10"/>
  <c r="N40" i="10"/>
  <c r="B41" i="3"/>
  <c r="B14" i="16" s="1"/>
  <c r="J41" i="3"/>
  <c r="J14" i="16" s="1"/>
  <c r="F41" i="3"/>
  <c r="F14" i="16" s="1"/>
  <c r="K31" i="17"/>
  <c r="K42" i="12"/>
  <c r="K33" i="17"/>
  <c r="K34" i="17" s="1"/>
  <c r="K36" i="17" s="1"/>
  <c r="K37" i="17" s="1"/>
  <c r="M22" i="17"/>
  <c r="M42" i="11"/>
  <c r="M24" i="17"/>
  <c r="M25" i="17" s="1"/>
  <c r="M27" i="17" s="1"/>
  <c r="M28" i="17" s="1"/>
  <c r="J31" i="16"/>
  <c r="J42" i="15"/>
  <c r="J33" i="16"/>
  <c r="C32" i="16"/>
  <c r="C35" i="17"/>
  <c r="J42" i="12"/>
  <c r="J33" i="17" s="1"/>
  <c r="J34" i="17"/>
  <c r="J36" i="17" s="1"/>
  <c r="J37" i="17"/>
  <c r="F42" i="11"/>
  <c r="F24" i="17" s="1"/>
  <c r="L42" i="11"/>
  <c r="L24" i="17" s="1"/>
  <c r="C37" i="11"/>
  <c r="O37" i="11"/>
  <c r="O32" i="7"/>
  <c r="C32" i="11" s="1"/>
  <c r="O32" i="11" s="1"/>
  <c r="D22" i="9"/>
  <c r="D10" i="17"/>
  <c r="E22" i="9"/>
  <c r="E10" i="17"/>
  <c r="C10" i="16"/>
  <c r="O41" i="10"/>
  <c r="O14" i="17" s="1"/>
  <c r="C14" i="17"/>
  <c r="C33" i="16"/>
  <c r="C34" i="16" s="1"/>
  <c r="D25" i="17"/>
  <c r="D27" i="17" s="1"/>
  <c r="D28" i="17" s="1"/>
  <c r="N9" i="16"/>
  <c r="B20" i="9"/>
  <c r="D10" i="16"/>
  <c r="B9" i="17"/>
  <c r="N20" i="9"/>
  <c r="N9" i="17"/>
  <c r="C7" i="14" l="1"/>
  <c r="C13" i="17"/>
  <c r="O33" i="10"/>
  <c r="M42" i="15"/>
  <c r="M33" i="16" s="1"/>
  <c r="M34" i="16" s="1"/>
  <c r="M36" i="16" s="1"/>
  <c r="M31" i="16"/>
  <c r="C36" i="16"/>
  <c r="C37" i="16" s="1"/>
  <c r="I19" i="2"/>
  <c r="I24" i="2"/>
  <c r="I23" i="2"/>
  <c r="I27" i="2" s="1"/>
  <c r="G22" i="17"/>
  <c r="G42" i="11"/>
  <c r="G24" i="17" s="1"/>
  <c r="M42" i="12"/>
  <c r="M33" i="17" s="1"/>
  <c r="M34" i="17" s="1"/>
  <c r="M36" i="17" s="1"/>
  <c r="M37" i="17" s="1"/>
  <c r="F25" i="17"/>
  <c r="F27" i="17" s="1"/>
  <c r="F28" i="17" s="1"/>
  <c r="J42" i="11"/>
  <c r="J24" i="17" s="1"/>
  <c r="N32" i="15"/>
  <c r="B32" i="12" s="1"/>
  <c r="N32" i="12" s="1"/>
  <c r="D33" i="15"/>
  <c r="O41" i="15"/>
  <c r="L13" i="17"/>
  <c r="C16" i="9"/>
  <c r="N40" i="15"/>
  <c r="B40" i="12" s="1"/>
  <c r="N40" i="12" s="1"/>
  <c r="F41" i="15"/>
  <c r="N41" i="3"/>
  <c r="J42" i="3"/>
  <c r="J15" i="16" s="1"/>
  <c r="E42" i="15"/>
  <c r="F16" i="17"/>
  <c r="F18" i="17" s="1"/>
  <c r="F19" i="17" s="1"/>
  <c r="G34" i="16"/>
  <c r="G36" i="16" s="1"/>
  <c r="L42" i="7"/>
  <c r="L24" i="16" s="1"/>
  <c r="L25" i="16" s="1"/>
  <c r="L27" i="16" s="1"/>
  <c r="O18" i="2"/>
  <c r="M26" i="2"/>
  <c r="M24" i="2"/>
  <c r="N13" i="2"/>
  <c r="B13" i="14" s="1"/>
  <c r="N13" i="14" s="1"/>
  <c r="B18" i="2"/>
  <c r="B22" i="6"/>
  <c r="B8" i="16"/>
  <c r="N40" i="7"/>
  <c r="B40" i="11" s="1"/>
  <c r="N40" i="11" s="1"/>
  <c r="B41" i="7"/>
  <c r="G16" i="17"/>
  <c r="G18" i="17" s="1"/>
  <c r="G19" i="17" s="1"/>
  <c r="G25" i="17"/>
  <c r="G27" i="17" s="1"/>
  <c r="G28" i="17" s="1"/>
  <c r="L8" i="17"/>
  <c r="L22" i="9"/>
  <c r="L10" i="17" s="1"/>
  <c r="D31" i="17"/>
  <c r="O33" i="15"/>
  <c r="H22" i="16"/>
  <c r="H42" i="7"/>
  <c r="H24" i="16" s="1"/>
  <c r="H25" i="16" s="1"/>
  <c r="H27" i="16" s="1"/>
  <c r="F42" i="3"/>
  <c r="F15" i="16" s="1"/>
  <c r="F16" i="16" s="1"/>
  <c r="F18" i="16" s="1"/>
  <c r="E25" i="17"/>
  <c r="E27" i="17" s="1"/>
  <c r="E28" i="17" s="1"/>
  <c r="F7" i="2"/>
  <c r="F19" i="2" s="1"/>
  <c r="K18" i="17"/>
  <c r="K19" i="17" s="1"/>
  <c r="B42" i="3"/>
  <c r="I42" i="11"/>
  <c r="I24" i="17" s="1"/>
  <c r="I25" i="17" s="1"/>
  <c r="I27" i="17" s="1"/>
  <c r="I28" i="17" s="1"/>
  <c r="K7" i="2"/>
  <c r="K19" i="2" s="1"/>
  <c r="M25" i="2"/>
  <c r="K24" i="2"/>
  <c r="K26" i="2"/>
  <c r="K23" i="2"/>
  <c r="O17" i="2"/>
  <c r="C17" i="14" s="1"/>
  <c r="O17" i="14" s="1"/>
  <c r="K31" i="16"/>
  <c r="K42" i="15"/>
  <c r="K33" i="16" s="1"/>
  <c r="K34" i="16" s="1"/>
  <c r="K36" i="16" s="1"/>
  <c r="G42" i="3"/>
  <c r="G13" i="16"/>
  <c r="M22" i="7"/>
  <c r="M33" i="7" s="1"/>
  <c r="O18" i="7"/>
  <c r="C18" i="11" s="1"/>
  <c r="O18" i="11" s="1"/>
  <c r="D42" i="10"/>
  <c r="D15" i="17" s="1"/>
  <c r="D16" i="17" s="1"/>
  <c r="D18" i="17" s="1"/>
  <c r="D19" i="17" s="1"/>
  <c r="J42" i="10"/>
  <c r="J15" i="17" s="1"/>
  <c r="J16" i="17" s="1"/>
  <c r="J18" i="17" s="1"/>
  <c r="J19" i="17" s="1"/>
  <c r="B31" i="16"/>
  <c r="B42" i="15"/>
  <c r="G28" i="14"/>
  <c r="I42" i="7"/>
  <c r="I24" i="16" s="1"/>
  <c r="I25" i="16" s="1"/>
  <c r="I27" i="16" s="1"/>
  <c r="M23" i="2"/>
  <c r="E26" i="14"/>
  <c r="E19" i="14"/>
  <c r="E24" i="14"/>
  <c r="E25" i="14"/>
  <c r="N25" i="2"/>
  <c r="B26" i="14" s="1"/>
  <c r="K14" i="17"/>
  <c r="C7" i="2"/>
  <c r="C13" i="16"/>
  <c r="I25" i="2"/>
  <c r="K16" i="16"/>
  <c r="K18" i="16" s="1"/>
  <c r="H7" i="14"/>
  <c r="H42" i="10"/>
  <c r="H15" i="17" s="1"/>
  <c r="E33" i="12"/>
  <c r="N48" i="14"/>
  <c r="N22" i="11"/>
  <c r="J13" i="17"/>
  <c r="O40" i="10"/>
  <c r="K42" i="3"/>
  <c r="K15" i="16" s="1"/>
  <c r="C42" i="7"/>
  <c r="C23" i="16"/>
  <c r="G23" i="2"/>
  <c r="G26" i="2"/>
  <c r="N26" i="2" s="1"/>
  <c r="B27" i="14" s="1"/>
  <c r="G24" i="2"/>
  <c r="N24" i="2" s="1"/>
  <c r="B25" i="14" s="1"/>
  <c r="O13" i="2"/>
  <c r="C13" i="14" s="1"/>
  <c r="O13" i="14" s="1"/>
  <c r="J25" i="17"/>
  <c r="J27" i="17" s="1"/>
  <c r="J28" i="17" s="1"/>
  <c r="H8" i="17"/>
  <c r="H22" i="9"/>
  <c r="H10" i="17" s="1"/>
  <c r="F25" i="16"/>
  <c r="F27" i="16" s="1"/>
  <c r="K23" i="17"/>
  <c r="K42" i="11"/>
  <c r="K24" i="17" s="1"/>
  <c r="K25" i="17" s="1"/>
  <c r="K27" i="17" s="1"/>
  <c r="K28" i="17" s="1"/>
  <c r="F7" i="14"/>
  <c r="F19" i="14" s="1"/>
  <c r="F42" i="10"/>
  <c r="F15" i="17" s="1"/>
  <c r="O22" i="7"/>
  <c r="C22" i="11" s="1"/>
  <c r="O22" i="11" s="1"/>
  <c r="E14" i="17"/>
  <c r="E42" i="10"/>
  <c r="E15" i="17" s="1"/>
  <c r="E16" i="17" s="1"/>
  <c r="E18" i="17" s="1"/>
  <c r="E19" i="17" s="1"/>
  <c r="N33" i="7"/>
  <c r="O22" i="15"/>
  <c r="C22" i="12" s="1"/>
  <c r="O22" i="12" s="1"/>
  <c r="H19" i="14"/>
  <c r="G42" i="12"/>
  <c r="G33" i="17" s="1"/>
  <c r="G34" i="17" s="1"/>
  <c r="G36" i="17" s="1"/>
  <c r="G37" i="17" s="1"/>
  <c r="H42" i="11"/>
  <c r="H24" i="17" s="1"/>
  <c r="H42" i="15"/>
  <c r="H33" i="16" s="1"/>
  <c r="H34" i="16" s="1"/>
  <c r="H36" i="16" s="1"/>
  <c r="G31" i="17"/>
  <c r="G7" i="2"/>
  <c r="G19" i="2" s="1"/>
  <c r="H16" i="16"/>
  <c r="H18" i="16" s="1"/>
  <c r="E27" i="14"/>
  <c r="N16" i="6"/>
  <c r="C23" i="2"/>
  <c r="I26" i="2"/>
  <c r="M26" i="14"/>
  <c r="M28" i="14" s="1"/>
  <c r="M27" i="14"/>
  <c r="G8" i="17"/>
  <c r="K25" i="14"/>
  <c r="K28" i="14" s="1"/>
  <c r="J49" i="2"/>
  <c r="H19" i="2"/>
  <c r="K8" i="17"/>
  <c r="F8" i="16"/>
  <c r="D33" i="3"/>
  <c r="G42" i="10"/>
  <c r="G15" i="17" s="1"/>
  <c r="N32" i="3"/>
  <c r="B32" i="10" s="1"/>
  <c r="N32" i="10" s="1"/>
  <c r="O18" i="15"/>
  <c r="C18" i="12" s="1"/>
  <c r="O18" i="12" s="1"/>
  <c r="E48" i="2"/>
  <c r="O20" i="6"/>
  <c r="E22" i="6"/>
  <c r="J22" i="6"/>
  <c r="J10" i="16" s="1"/>
  <c r="D41" i="7"/>
  <c r="F33" i="15"/>
  <c r="K26" i="14"/>
  <c r="F49" i="14"/>
  <c r="M33" i="3"/>
  <c r="O33" i="3" s="1"/>
  <c r="O13" i="16" s="1"/>
  <c r="O15" i="16" s="1"/>
  <c r="K41" i="7"/>
  <c r="K42" i="7" s="1"/>
  <c r="K24" i="16" s="1"/>
  <c r="K25" i="16" s="1"/>
  <c r="K27" i="16" s="1"/>
  <c r="N22" i="3"/>
  <c r="B22" i="10" s="1"/>
  <c r="F33" i="12"/>
  <c r="N32" i="7"/>
  <c r="B32" i="11" s="1"/>
  <c r="N32" i="11" s="1"/>
  <c r="D44" i="2"/>
  <c r="H33" i="12"/>
  <c r="L42" i="3"/>
  <c r="L15" i="16" s="1"/>
  <c r="L16" i="16" s="1"/>
  <c r="L18" i="16" s="1"/>
  <c r="L13" i="16"/>
  <c r="L33" i="15"/>
  <c r="M49" i="14"/>
  <c r="E44" i="2"/>
  <c r="D41" i="12"/>
  <c r="D32" i="17" s="1"/>
  <c r="G33" i="7"/>
  <c r="O32" i="15"/>
  <c r="C32" i="12" s="1"/>
  <c r="O32" i="12" s="1"/>
  <c r="O26" i="16"/>
  <c r="O7" i="14" l="1"/>
  <c r="O13" i="17"/>
  <c r="N18" i="2"/>
  <c r="B18" i="14" s="1"/>
  <c r="N18" i="14" s="1"/>
  <c r="B19" i="2"/>
  <c r="E28" i="14"/>
  <c r="D31" i="16"/>
  <c r="N33" i="15"/>
  <c r="D42" i="15"/>
  <c r="D33" i="16" s="1"/>
  <c r="D34" i="16" s="1"/>
  <c r="D36" i="16" s="1"/>
  <c r="N22" i="16"/>
  <c r="B33" i="11"/>
  <c r="G22" i="16"/>
  <c r="O33" i="7"/>
  <c r="G42" i="7"/>
  <c r="G24" i="16" s="1"/>
  <c r="G25" i="16" s="1"/>
  <c r="G27" i="16" s="1"/>
  <c r="F42" i="2"/>
  <c r="F44" i="2" s="1"/>
  <c r="H42" i="2" s="1"/>
  <c r="H44" i="2" s="1"/>
  <c r="J42" i="2" s="1"/>
  <c r="J44" i="2" s="1"/>
  <c r="L42" i="2" s="1"/>
  <c r="L44" i="2" s="1"/>
  <c r="D42" i="14" s="1"/>
  <c r="D44" i="14" s="1"/>
  <c r="F42" i="14" s="1"/>
  <c r="F44" i="14" s="1"/>
  <c r="H42" i="14" s="1"/>
  <c r="H44" i="14" s="1"/>
  <c r="J42" i="14" s="1"/>
  <c r="J44" i="14" s="1"/>
  <c r="L42" i="14" s="1"/>
  <c r="L44" i="14" s="1"/>
  <c r="N44" i="14" s="1"/>
  <c r="N51" i="14" s="1"/>
  <c r="F31" i="16"/>
  <c r="F42" i="15"/>
  <c r="F33" i="16" s="1"/>
  <c r="F34" i="16" s="1"/>
  <c r="F36" i="16" s="1"/>
  <c r="G27" i="2"/>
  <c r="K27" i="2"/>
  <c r="B42" i="7"/>
  <c r="N41" i="7"/>
  <c r="B23" i="16"/>
  <c r="B41" i="10"/>
  <c r="N14" i="16"/>
  <c r="M27" i="2"/>
  <c r="B15" i="16"/>
  <c r="O31" i="16"/>
  <c r="C33" i="12"/>
  <c r="O25" i="2"/>
  <c r="C26" i="14" s="1"/>
  <c r="N26" i="14" s="1"/>
  <c r="O26" i="2"/>
  <c r="C27" i="14" s="1"/>
  <c r="N27" i="14" s="1"/>
  <c r="O24" i="2"/>
  <c r="C25" i="14" s="1"/>
  <c r="C18" i="14"/>
  <c r="O18" i="14" s="1"/>
  <c r="N41" i="15"/>
  <c r="F32" i="16"/>
  <c r="O32" i="16"/>
  <c r="C41" i="12"/>
  <c r="H31" i="17"/>
  <c r="H42" i="12"/>
  <c r="H33" i="17" s="1"/>
  <c r="D23" i="16"/>
  <c r="D42" i="7"/>
  <c r="D24" i="16" s="1"/>
  <c r="D25" i="16" s="1"/>
  <c r="D27" i="16" s="1"/>
  <c r="G42" i="2"/>
  <c r="G44" i="2" s="1"/>
  <c r="I42" i="2" s="1"/>
  <c r="I44" i="2" s="1"/>
  <c r="K42" i="2" s="1"/>
  <c r="K44" i="2" s="1"/>
  <c r="M42" i="2" s="1"/>
  <c r="M44" i="2" s="1"/>
  <c r="E42" i="14" s="1"/>
  <c r="E44" i="14" s="1"/>
  <c r="G42" i="14" s="1"/>
  <c r="G44" i="14" s="1"/>
  <c r="I42" i="14" s="1"/>
  <c r="I44" i="14" s="1"/>
  <c r="K42" i="14" s="1"/>
  <c r="K44" i="14" s="1"/>
  <c r="M42" i="14" s="1"/>
  <c r="M44" i="14" s="1"/>
  <c r="F31" i="17"/>
  <c r="F42" i="12"/>
  <c r="F33" i="17" s="1"/>
  <c r="F34" i="17" s="1"/>
  <c r="F36" i="17" s="1"/>
  <c r="F37" i="17" s="1"/>
  <c r="H25" i="17"/>
  <c r="H27" i="17" s="1"/>
  <c r="H28" i="17" s="1"/>
  <c r="H34" i="17"/>
  <c r="H36" i="17" s="1"/>
  <c r="H37" i="17" s="1"/>
  <c r="H16" i="17"/>
  <c r="H18" i="17" s="1"/>
  <c r="H19" i="17" s="1"/>
  <c r="C24" i="16"/>
  <c r="C25" i="16" s="1"/>
  <c r="C27" i="16" s="1"/>
  <c r="C28" i="16" s="1"/>
  <c r="E31" i="17"/>
  <c r="E42" i="12"/>
  <c r="E33" i="17" s="1"/>
  <c r="E34" i="17" s="1"/>
  <c r="E36" i="17" s="1"/>
  <c r="E37" i="17" s="1"/>
  <c r="O7" i="2"/>
  <c r="C19" i="2"/>
  <c r="M22" i="16"/>
  <c r="M42" i="7"/>
  <c r="M24" i="16" s="1"/>
  <c r="M25" i="16" s="1"/>
  <c r="M27" i="16" s="1"/>
  <c r="D42" i="12"/>
  <c r="D33" i="17" s="1"/>
  <c r="D34" i="17" s="1"/>
  <c r="D36" i="17" s="1"/>
  <c r="D37" i="17" s="1"/>
  <c r="G46" i="2"/>
  <c r="G48" i="2" s="1"/>
  <c r="I46" i="2" s="1"/>
  <c r="I48" i="2" s="1"/>
  <c r="K46" i="2" s="1"/>
  <c r="K48" i="2" s="1"/>
  <c r="M46" i="2" s="1"/>
  <c r="M48" i="2" s="1"/>
  <c r="E46" i="14" s="1"/>
  <c r="E33" i="16"/>
  <c r="O42" i="15"/>
  <c r="D42" i="3"/>
  <c r="D15" i="16" s="1"/>
  <c r="D16" i="16" s="1"/>
  <c r="D18" i="16" s="1"/>
  <c r="D13" i="16"/>
  <c r="D7" i="2"/>
  <c r="N33" i="3"/>
  <c r="N13" i="16" s="1"/>
  <c r="N15" i="16" s="1"/>
  <c r="J25" i="16"/>
  <c r="J27" i="16" s="1"/>
  <c r="J16" i="16"/>
  <c r="J18" i="16" s="1"/>
  <c r="J34" i="16"/>
  <c r="J36" i="16" s="1"/>
  <c r="N22" i="10"/>
  <c r="B33" i="10"/>
  <c r="E10" i="16"/>
  <c r="O22" i="6"/>
  <c r="N23" i="2"/>
  <c r="C27" i="2"/>
  <c r="B10" i="16"/>
  <c r="N22" i="6"/>
  <c r="C8" i="17"/>
  <c r="O16" i="9"/>
  <c r="O8" i="17" s="1"/>
  <c r="M42" i="3"/>
  <c r="M15" i="16" s="1"/>
  <c r="M16" i="16" s="1"/>
  <c r="M18" i="16" s="1"/>
  <c r="M13" i="16"/>
  <c r="M7" i="2"/>
  <c r="M19" i="2" s="1"/>
  <c r="E47" i="14" s="1"/>
  <c r="E49" i="14" s="1"/>
  <c r="L31" i="16"/>
  <c r="L42" i="15"/>
  <c r="L33" i="16" s="1"/>
  <c r="L34" i="16" s="1"/>
  <c r="L36" i="16" s="1"/>
  <c r="K23" i="16"/>
  <c r="O41" i="7"/>
  <c r="O9" i="16"/>
  <c r="C20" i="9"/>
  <c r="N8" i="16"/>
  <c r="B16" i="9"/>
  <c r="B33" i="16"/>
  <c r="O42" i="3"/>
  <c r="C42" i="10" s="1"/>
  <c r="G15" i="16"/>
  <c r="G16" i="16" s="1"/>
  <c r="G18" i="16" s="1"/>
  <c r="L16" i="17"/>
  <c r="L18" i="17" s="1"/>
  <c r="L19" i="17" s="1"/>
  <c r="L25" i="17"/>
  <c r="L27" i="17" s="1"/>
  <c r="L28" i="17" s="1"/>
  <c r="L34" i="17"/>
  <c r="L36" i="17" s="1"/>
  <c r="L37" i="17" s="1"/>
  <c r="O23" i="16" l="1"/>
  <c r="C41" i="11"/>
  <c r="O41" i="12"/>
  <c r="O32" i="17" s="1"/>
  <c r="C32" i="17"/>
  <c r="C31" i="17"/>
  <c r="O33" i="12"/>
  <c r="O31" i="17" s="1"/>
  <c r="N23" i="16"/>
  <c r="B41" i="11"/>
  <c r="C15" i="17"/>
  <c r="O42" i="10"/>
  <c r="O15" i="17" s="1"/>
  <c r="B24" i="16"/>
  <c r="N42" i="7"/>
  <c r="O22" i="16"/>
  <c r="C33" i="11"/>
  <c r="N41" i="10"/>
  <c r="N14" i="17" s="1"/>
  <c r="B14" i="17"/>
  <c r="O44" i="14"/>
  <c r="N27" i="2"/>
  <c r="B28" i="14" s="1"/>
  <c r="B24" i="14"/>
  <c r="O42" i="7"/>
  <c r="B41" i="12"/>
  <c r="N41" i="12" s="1"/>
  <c r="N32" i="16"/>
  <c r="N42" i="3"/>
  <c r="B42" i="10" s="1"/>
  <c r="N19" i="2"/>
  <c r="B19" i="14" s="1"/>
  <c r="N19" i="14" s="1"/>
  <c r="C42" i="12"/>
  <c r="O33" i="16"/>
  <c r="N31" i="16"/>
  <c r="B33" i="12"/>
  <c r="E48" i="14"/>
  <c r="C22" i="9"/>
  <c r="O10" i="16"/>
  <c r="N7" i="2"/>
  <c r="D19" i="2"/>
  <c r="O23" i="2"/>
  <c r="B34" i="16"/>
  <c r="B16" i="16"/>
  <c r="B18" i="16" s="1"/>
  <c r="B19" i="16" s="1"/>
  <c r="D19" i="16" s="1"/>
  <c r="F19" i="16" s="1"/>
  <c r="H19" i="16" s="1"/>
  <c r="J19" i="16" s="1"/>
  <c r="L19" i="16" s="1"/>
  <c r="B25" i="16"/>
  <c r="B27" i="16" s="1"/>
  <c r="B28" i="16" s="1"/>
  <c r="D28" i="16" s="1"/>
  <c r="F28" i="16" s="1"/>
  <c r="H28" i="16" s="1"/>
  <c r="J28" i="16" s="1"/>
  <c r="L28" i="16" s="1"/>
  <c r="E28" i="16"/>
  <c r="G28" i="16" s="1"/>
  <c r="I28" i="16" s="1"/>
  <c r="K28" i="16" s="1"/>
  <c r="M28" i="16" s="1"/>
  <c r="C9" i="17"/>
  <c r="O20" i="9"/>
  <c r="O9" i="17" s="1"/>
  <c r="E34" i="16"/>
  <c r="E25" i="16"/>
  <c r="E27" i="16" s="1"/>
  <c r="E16" i="16"/>
  <c r="E18" i="16" s="1"/>
  <c r="E19" i="16" s="1"/>
  <c r="G19" i="16" s="1"/>
  <c r="I19" i="16" s="1"/>
  <c r="K19" i="16" s="1"/>
  <c r="M19" i="16" s="1"/>
  <c r="O25" i="14"/>
  <c r="O27" i="14"/>
  <c r="O26" i="14"/>
  <c r="N33" i="11"/>
  <c r="N22" i="17" s="1"/>
  <c r="B22" i="17"/>
  <c r="N10" i="16"/>
  <c r="B22" i="9"/>
  <c r="N42" i="15"/>
  <c r="B8" i="17"/>
  <c r="N16" i="9"/>
  <c r="N8" i="17" s="1"/>
  <c r="N33" i="10"/>
  <c r="B13" i="17"/>
  <c r="B7" i="14"/>
  <c r="O19" i="2"/>
  <c r="C19" i="14" s="1"/>
  <c r="O19" i="14" s="1"/>
  <c r="N25" i="14"/>
  <c r="O22" i="9" l="1"/>
  <c r="O10" i="17" s="1"/>
  <c r="C10" i="17"/>
  <c r="N7" i="14"/>
  <c r="N13" i="17"/>
  <c r="G46" i="14"/>
  <c r="G48" i="14" s="1"/>
  <c r="I46" i="14" s="1"/>
  <c r="I48" i="14" s="1"/>
  <c r="K46" i="14" s="1"/>
  <c r="K48" i="14" s="1"/>
  <c r="M46" i="14" s="1"/>
  <c r="M48" i="14" s="1"/>
  <c r="O48" i="14"/>
  <c r="O51" i="14" s="1"/>
  <c r="N42" i="10"/>
  <c r="N15" i="17" s="1"/>
  <c r="B15" i="17"/>
  <c r="B31" i="17"/>
  <c r="N33" i="12"/>
  <c r="N31" i="17" s="1"/>
  <c r="O24" i="16"/>
  <c r="C42" i="11"/>
  <c r="B42" i="11"/>
  <c r="N24" i="16"/>
  <c r="N25" i="16" s="1"/>
  <c r="N27" i="16" s="1"/>
  <c r="B23" i="17"/>
  <c r="N41" i="11"/>
  <c r="N23" i="17" s="1"/>
  <c r="O25" i="16"/>
  <c r="O27" i="16" s="1"/>
  <c r="O16" i="16"/>
  <c r="O18" i="16" s="1"/>
  <c r="B10" i="17"/>
  <c r="N22" i="9"/>
  <c r="N10" i="17" s="1"/>
  <c r="B36" i="16"/>
  <c r="B37" i="16" s="1"/>
  <c r="D37" i="16" s="1"/>
  <c r="F37" i="16" s="1"/>
  <c r="H37" i="16" s="1"/>
  <c r="J37" i="16" s="1"/>
  <c r="L37" i="16" s="1"/>
  <c r="N34" i="16"/>
  <c r="N36" i="16" s="1"/>
  <c r="O33" i="11"/>
  <c r="O22" i="17" s="1"/>
  <c r="C22" i="17"/>
  <c r="N33" i="16"/>
  <c r="B42" i="12"/>
  <c r="N16" i="16"/>
  <c r="N18" i="16" s="1"/>
  <c r="C24" i="14"/>
  <c r="N24" i="14" s="1"/>
  <c r="O24" i="14" s="1"/>
  <c r="O28" i="14" s="1"/>
  <c r="O27" i="2"/>
  <c r="C28" i="14" s="1"/>
  <c r="N28" i="14" s="1"/>
  <c r="O41" i="11"/>
  <c r="O23" i="17" s="1"/>
  <c r="C23" i="17"/>
  <c r="E36" i="16"/>
  <c r="E37" i="16" s="1"/>
  <c r="G37" i="16" s="1"/>
  <c r="I37" i="16" s="1"/>
  <c r="K37" i="16" s="1"/>
  <c r="M37" i="16" s="1"/>
  <c r="O34" i="16"/>
  <c r="O36" i="16" s="1"/>
  <c r="C33" i="17"/>
  <c r="O42" i="12"/>
  <c r="O33" i="17" s="1"/>
  <c r="N16" i="17" l="1"/>
  <c r="N18" i="17" s="1"/>
  <c r="N19" i="17" s="1"/>
  <c r="N42" i="11"/>
  <c r="N24" i="17" s="1"/>
  <c r="N25" i="17" s="1"/>
  <c r="N27" i="17" s="1"/>
  <c r="N28" i="17" s="1"/>
  <c r="B24" i="17"/>
  <c r="C24" i="17"/>
  <c r="O42" i="11"/>
  <c r="O24" i="17" s="1"/>
  <c r="O25" i="17" s="1"/>
  <c r="O27" i="17" s="1"/>
  <c r="O28" i="17" s="1"/>
  <c r="B25" i="17"/>
  <c r="B27" i="17" s="1"/>
  <c r="B28" i="17" s="1"/>
  <c r="B16" i="17"/>
  <c r="B18" i="17" s="1"/>
  <c r="B19" i="17" s="1"/>
  <c r="B33" i="17"/>
  <c r="B34" i="17" s="1"/>
  <c r="B36" i="17" s="1"/>
  <c r="B37" i="17" s="1"/>
  <c r="N42" i="12"/>
  <c r="N33" i="17" s="1"/>
  <c r="N34" i="17" s="1"/>
  <c r="N36" i="17" s="1"/>
  <c r="N37" i="17" s="1"/>
  <c r="C34" i="17"/>
  <c r="C36" i="17" s="1"/>
  <c r="C37" i="17" s="1"/>
  <c r="C16" i="17"/>
  <c r="C18" i="17" s="1"/>
  <c r="C19" i="17" s="1"/>
  <c r="C25" i="17"/>
  <c r="C27" i="17" s="1"/>
  <c r="C28" i="17" s="1"/>
  <c r="O16" i="17"/>
  <c r="O18" i="17" s="1"/>
  <c r="O19" i="17" s="1"/>
  <c r="O34" i="17"/>
  <c r="O36" i="17" s="1"/>
  <c r="O37" i="17" s="1"/>
</calcChain>
</file>

<file path=xl/sharedStrings.xml><?xml version="1.0" encoding="utf-8"?>
<sst xmlns="http://schemas.openxmlformats.org/spreadsheetml/2006/main" count="1328" uniqueCount="133">
  <si>
    <t>ECONOMIC ANALYSIS SUMMARY</t>
  </si>
  <si>
    <t>TOTAL</t>
  </si>
  <si>
    <t xml:space="preserve">   PYs</t>
  </si>
  <si>
    <t xml:space="preserve">   Amts</t>
  </si>
  <si>
    <t xml:space="preserve">  PYs</t>
  </si>
  <si>
    <t xml:space="preserve">    Amts</t>
  </si>
  <si>
    <t xml:space="preserve"> </t>
  </si>
  <si>
    <t>COST SAVINGS/AVOIDANCES</t>
  </si>
  <si>
    <t>Net (Cost) or Benefit</t>
  </si>
  <si>
    <t>Cum. Net (Cost) or Benefit</t>
  </si>
  <si>
    <t>PROJECT FUNDING PLAN</t>
  </si>
  <si>
    <t xml:space="preserve">          All Costs to be in whole (unrounded) dollars</t>
  </si>
  <si>
    <t xml:space="preserve">FY </t>
  </si>
  <si>
    <t>FY</t>
  </si>
  <si>
    <t>TOTALS</t>
  </si>
  <si>
    <t>ADJUSTMENTS, SAVINGS AND REVENUES WORKSHEET</t>
  </si>
  <si>
    <t>Net Adjustments</t>
  </si>
  <si>
    <t xml:space="preserve">   Cost Savings</t>
  </si>
  <si>
    <t xml:space="preserve">   Increased Program Revenues</t>
  </si>
  <si>
    <t xml:space="preserve"> PROPOSED ALTERNATIVE: </t>
  </si>
  <si>
    <t xml:space="preserve">  </t>
  </si>
  <si>
    <t>All Costs Should be shown in whole (unrounded) dollars.</t>
  </si>
  <si>
    <t>Total Project Costs</t>
  </si>
  <si>
    <t>Total Continuing Existing Costs</t>
  </si>
  <si>
    <t>TOTAL ALTERNATIVE COSTS</t>
  </si>
  <si>
    <t>INCREASED REVENUES</t>
  </si>
  <si>
    <t xml:space="preserve">     FY </t>
  </si>
  <si>
    <t xml:space="preserve">     FY</t>
  </si>
  <si>
    <t>Continuing Information</t>
  </si>
  <si>
    <t xml:space="preserve">Technology Costs  </t>
  </si>
  <si>
    <t>TOTAL EXISTING SYSTEM COSTS</t>
  </si>
  <si>
    <t>EXISTING SYSTEM/BASELINE COST WORKSHEET</t>
  </si>
  <si>
    <t xml:space="preserve">All costs to be shown in whole (unrounded) dollars. </t>
  </si>
  <si>
    <t xml:space="preserve">Staff (salaries &amp; benefits) </t>
  </si>
  <si>
    <t>Hardware Lease/Maintenance</t>
  </si>
  <si>
    <t>Software Maintenance/Licenses</t>
  </si>
  <si>
    <t>Contract Services</t>
  </si>
  <si>
    <t>Data Center Services</t>
  </si>
  <si>
    <t>Other</t>
  </si>
  <si>
    <t>Total IT Costs</t>
  </si>
  <si>
    <t>Staff</t>
  </si>
  <si>
    <t xml:space="preserve">Total Program Costs  </t>
  </si>
  <si>
    <t>Continuing Program Costs:</t>
  </si>
  <si>
    <t xml:space="preserve">Staff (Salaries &amp; Benefits) </t>
  </si>
  <si>
    <t>Hardware Purchase</t>
  </si>
  <si>
    <t>Software Purchase/License</t>
  </si>
  <si>
    <t xml:space="preserve">Telecommunications </t>
  </si>
  <si>
    <t xml:space="preserve">Contract Services </t>
  </si>
  <si>
    <t>Software Customization</t>
  </si>
  <si>
    <t>Project Management</t>
  </si>
  <si>
    <t>Project Oversight</t>
  </si>
  <si>
    <t>IV&amp;V Services</t>
  </si>
  <si>
    <t>Other Contract Services</t>
  </si>
  <si>
    <t xml:space="preserve">TOTAL Contract Services </t>
  </si>
  <si>
    <t>Total One-time IT Costs</t>
  </si>
  <si>
    <t xml:space="preserve">Hardware Lease/Maintenance </t>
  </si>
  <si>
    <t>Total Continuing IT Costs</t>
  </si>
  <si>
    <t>Information Technology Staff</t>
  </si>
  <si>
    <t>Other IT Costs</t>
  </si>
  <si>
    <t>Program Staff</t>
  </si>
  <si>
    <t xml:space="preserve">Other Program Costs </t>
  </si>
  <si>
    <t>ALTERNATIVE #2:</t>
  </si>
  <si>
    <t>ALTERNATIVE #1:</t>
  </si>
  <si>
    <t>Total Program Costs</t>
  </si>
  <si>
    <t>Total Existing System Costs</t>
  </si>
  <si>
    <t>Total Alternative Costs</t>
  </si>
  <si>
    <t>Increased Revenues</t>
  </si>
  <si>
    <t>EXISTING SYSTEM</t>
  </si>
  <si>
    <t>PROPOSED ALTERNATIVE</t>
  </si>
  <si>
    <t>Total Cont. Exist. Costs</t>
  </si>
  <si>
    <t>ALTERNATIVE #1</t>
  </si>
  <si>
    <t xml:space="preserve"> ALTERNATIVE #2</t>
  </si>
  <si>
    <t xml:space="preserve">TOTAL PROJECT COSTS </t>
  </si>
  <si>
    <t xml:space="preserve">RESOURCES TO BE REDIRECTED </t>
  </si>
  <si>
    <t>TOTAL REDIRECTED RESOURCES</t>
  </si>
  <si>
    <t xml:space="preserve">ADDITIONAL PROJECT FUNDING NEEDED  </t>
  </si>
  <si>
    <t xml:space="preserve">Continuing Project Costs </t>
  </si>
  <si>
    <t xml:space="preserve">Difference: Funding - Costs </t>
  </si>
  <si>
    <t xml:space="preserve">Total Estimated Cost Savings </t>
  </si>
  <si>
    <t>TOTAL ADDITIONAL PROJECT FUNDS NEEDED BY FISCAL YEAR</t>
  </si>
  <si>
    <t xml:space="preserve">Funds: </t>
  </si>
  <si>
    <t xml:space="preserve">TOTAL PROJECT FUNDING  </t>
  </si>
  <si>
    <r>
      <t>(A)</t>
    </r>
    <r>
      <rPr>
        <sz val="9"/>
        <color indexed="8"/>
        <rFont val="Tahoma"/>
        <family val="2"/>
      </rPr>
      <t xml:space="preserve">  Annual Augmentation /(Reduction)</t>
    </r>
  </si>
  <si>
    <r>
      <t>(B)</t>
    </r>
    <r>
      <rPr>
        <sz val="9"/>
        <color indexed="8"/>
        <rFont val="Tahoma"/>
        <family val="2"/>
      </rPr>
      <t xml:space="preserve">  Total One-Time Budget Actions</t>
    </r>
  </si>
  <si>
    <r>
      <t>(C)</t>
    </r>
    <r>
      <rPr>
        <sz val="9"/>
        <color indexed="8"/>
        <rFont val="Tahoma"/>
        <family val="2"/>
      </rPr>
      <t xml:space="preserve">  Annual Augmentation /(Reduction)</t>
    </r>
  </si>
  <si>
    <t>One-time Costs</t>
  </si>
  <si>
    <t>Annual Project Adjustments</t>
  </si>
  <si>
    <t>Previous Year's Baseline</t>
  </si>
  <si>
    <t>Continuing Costs</t>
  </si>
  <si>
    <t>Annual Savings/Revenue Adjustments</t>
  </si>
  <si>
    <t>Total Additional Project Funds Needed [B + D]</t>
  </si>
  <si>
    <r>
      <t xml:space="preserve">One-Time IT </t>
    </r>
    <r>
      <rPr>
        <b/>
        <u/>
        <sz val="8"/>
        <color indexed="8"/>
        <rFont val="Tahoma"/>
        <family val="2"/>
      </rPr>
      <t>Project</t>
    </r>
    <r>
      <rPr>
        <b/>
        <sz val="8"/>
        <color indexed="8"/>
        <rFont val="Tahoma"/>
        <family val="2"/>
      </rPr>
      <t xml:space="preserve"> Costs </t>
    </r>
  </si>
  <si>
    <r>
      <t xml:space="preserve">Continuing IT </t>
    </r>
    <r>
      <rPr>
        <b/>
        <u/>
        <sz val="8"/>
        <color indexed="8"/>
        <rFont val="Tahoma"/>
        <family val="2"/>
      </rPr>
      <t>Project</t>
    </r>
    <r>
      <rPr>
        <b/>
        <sz val="8"/>
        <color indexed="8"/>
        <rFont val="Tahoma"/>
        <family val="2"/>
      </rPr>
      <t xml:space="preserve"> Costs </t>
    </r>
  </si>
  <si>
    <r>
      <t xml:space="preserve">Continuing </t>
    </r>
    <r>
      <rPr>
        <b/>
        <u/>
        <sz val="8"/>
        <color indexed="8"/>
        <rFont val="Tahoma"/>
        <family val="2"/>
      </rPr>
      <t>Existing</t>
    </r>
    <r>
      <rPr>
        <b/>
        <sz val="8"/>
        <color indexed="8"/>
        <rFont val="Tahoma"/>
        <family val="2"/>
      </rPr>
      <t xml:space="preserve"> Costs</t>
    </r>
  </si>
  <si>
    <r>
      <t xml:space="preserve">Total Continuing </t>
    </r>
    <r>
      <rPr>
        <b/>
        <u/>
        <sz val="8"/>
        <color indexed="8"/>
        <rFont val="Tahoma"/>
        <family val="2"/>
      </rPr>
      <t>Existing IT</t>
    </r>
    <r>
      <rPr>
        <b/>
        <sz val="8"/>
        <color indexed="8"/>
        <rFont val="Tahoma"/>
        <family val="2"/>
      </rPr>
      <t xml:space="preserve"> Costs</t>
    </r>
  </si>
  <si>
    <r>
      <t xml:space="preserve">Total Continuing </t>
    </r>
    <r>
      <rPr>
        <b/>
        <u/>
        <sz val="8"/>
        <color indexed="8"/>
        <rFont val="Tahoma"/>
        <family val="2"/>
      </rPr>
      <t>Existing Program</t>
    </r>
    <r>
      <rPr>
        <b/>
        <sz val="8"/>
        <color indexed="8"/>
        <rFont val="Tahoma"/>
        <family val="2"/>
      </rPr>
      <t xml:space="preserve"> Costs</t>
    </r>
  </si>
  <si>
    <r>
      <t>(D)</t>
    </r>
    <r>
      <rPr>
        <sz val="9"/>
        <color indexed="8"/>
        <rFont val="Tahoma"/>
        <family val="2"/>
      </rPr>
      <t xml:space="preserve">  Total Continuing Budget Actions</t>
    </r>
  </si>
  <si>
    <t>[A, C]  Excludes Redirected Resources</t>
  </si>
  <si>
    <t>Existing System</t>
  </si>
  <si>
    <t xml:space="preserve">Other Fund Sources  </t>
  </si>
  <si>
    <t>Total Annual Project Budget Augmentation /(Reduction) [A + C]</t>
  </si>
  <si>
    <t>One-Time Project Costs</t>
  </si>
  <si>
    <t>Subtotal</t>
  </si>
  <si>
    <t>SUBTOTAL</t>
  </si>
  <si>
    <t>2009/10</t>
  </si>
  <si>
    <t>2010/11</t>
  </si>
  <si>
    <t>2011/12</t>
  </si>
  <si>
    <t>2012/13</t>
  </si>
  <si>
    <t>SUBTOTALS</t>
  </si>
  <si>
    <t>2013/14</t>
  </si>
  <si>
    <t>2014/15</t>
  </si>
  <si>
    <t>2015/16</t>
  </si>
  <si>
    <t>2016/17</t>
  </si>
  <si>
    <t>2017/18</t>
  </si>
  <si>
    <t>General Fund</t>
  </si>
  <si>
    <t>Federal Fund</t>
  </si>
  <si>
    <t>Special Fund</t>
  </si>
  <si>
    <t>Reimbursement</t>
  </si>
  <si>
    <t>2018/19</t>
  </si>
  <si>
    <t>2020/21</t>
  </si>
  <si>
    <t>TOTAL FUNDING</t>
  </si>
  <si>
    <t>Project:  Upgrade Database and Servers</t>
  </si>
  <si>
    <t>Date Prepared:  5/18/2010</t>
  </si>
  <si>
    <t>Upgrade Existing Database and Web Servers</t>
  </si>
  <si>
    <t>New Generic Database, Web Enabled Applications</t>
  </si>
  <si>
    <t>Custom Developed Databases, Web Enabled Applications</t>
  </si>
  <si>
    <t>FUNDING SOURCE*</t>
  </si>
  <si>
    <t xml:space="preserve">Federal Fund for first 6 years is from Grant xxx. </t>
  </si>
  <si>
    <t>`</t>
  </si>
  <si>
    <r>
      <rPr>
        <b/>
        <sz val="9"/>
        <rFont val="Tahoma"/>
        <family val="2"/>
      </rPr>
      <t>*Type:</t>
    </r>
    <r>
      <rPr>
        <sz val="9"/>
        <rFont val="Tahoma"/>
        <family val="2"/>
      </rPr>
      <t xml:space="preserve"> If applicable, for each funding source, beginning on row 29, describe what type of funding is included, such as local assistance or grant funding, the date the funding is to become available, and the duration of the funding.</t>
    </r>
  </si>
  <si>
    <t>Agency/state entity:  Dept. of Local Planning</t>
  </si>
  <si>
    <t>Agency Facilities</t>
  </si>
  <si>
    <t>SIMM 30C, Rev. 06/2014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</si>
</sst>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
    <numFmt numFmtId="165" formatCode="0.0_);\(0.0\)"/>
  </numFmts>
  <fonts count="44" x14ac:knownFonts="1">
    <font>
      <sz val="10"/>
      <name val="Courier"/>
    </font>
    <font>
      <sz val="10"/>
      <name val="MS Sans Serif"/>
      <family val="2"/>
    </font>
    <font>
      <sz val="8"/>
      <name val="Tahoma"/>
      <family val="2"/>
    </font>
    <font>
      <b/>
      <sz val="8"/>
      <name val="Tahoma"/>
      <family val="2"/>
    </font>
    <font>
      <sz val="10"/>
      <name val="Tahoma"/>
      <family val="2"/>
    </font>
    <font>
      <b/>
      <i/>
      <sz val="10"/>
      <name val="Tahoma"/>
      <family val="2"/>
    </font>
    <font>
      <sz val="8"/>
      <name val="Courier"/>
      <family val="3"/>
    </font>
    <font>
      <b/>
      <sz val="10"/>
      <name val="Courier"/>
      <family val="3"/>
    </font>
    <font>
      <b/>
      <sz val="8"/>
      <color indexed="12"/>
      <name val="Tahoma"/>
      <family val="2"/>
    </font>
    <font>
      <b/>
      <sz val="9"/>
      <color indexed="12"/>
      <name val="Arial"/>
      <family val="2"/>
    </font>
    <font>
      <sz val="8"/>
      <color indexed="12"/>
      <name val="Tahoma"/>
      <family val="2"/>
    </font>
    <font>
      <b/>
      <sz val="10"/>
      <color indexed="12"/>
      <name val="Courier"/>
      <family val="3"/>
    </font>
    <font>
      <sz val="9"/>
      <name val="Arial"/>
      <family val="2"/>
    </font>
    <font>
      <b/>
      <sz val="9"/>
      <name val="Arial"/>
      <family val="2"/>
    </font>
    <font>
      <sz val="10"/>
      <color indexed="12"/>
      <name val="Courier"/>
      <family val="3"/>
    </font>
    <font>
      <b/>
      <i/>
      <sz val="8"/>
      <color indexed="12"/>
      <name val="Arial"/>
      <family val="2"/>
    </font>
    <font>
      <sz val="9"/>
      <name val="Tahoma"/>
      <family val="2"/>
    </font>
    <font>
      <b/>
      <sz val="9"/>
      <name val="Tahoma"/>
      <family val="2"/>
    </font>
    <font>
      <b/>
      <i/>
      <sz val="10"/>
      <name val="Courier"/>
      <family val="3"/>
    </font>
    <font>
      <b/>
      <i/>
      <sz val="9"/>
      <color indexed="12"/>
      <name val="Arial"/>
      <family val="2"/>
    </font>
    <font>
      <b/>
      <sz val="10"/>
      <name val="Tahoma"/>
      <family val="2"/>
    </font>
    <font>
      <b/>
      <sz val="9"/>
      <color indexed="18"/>
      <name val="Tahoma"/>
      <family val="2"/>
    </font>
    <font>
      <sz val="8"/>
      <name val="Arial"/>
      <family val="2"/>
    </font>
    <font>
      <b/>
      <i/>
      <sz val="10"/>
      <color indexed="12"/>
      <name val="Courier"/>
      <family val="3"/>
    </font>
    <font>
      <sz val="6"/>
      <name val="Arial"/>
      <family val="2"/>
    </font>
    <font>
      <b/>
      <sz val="6"/>
      <name val="Arial"/>
      <family val="2"/>
    </font>
    <font>
      <sz val="10"/>
      <name val="Arial"/>
      <family val="2"/>
    </font>
    <font>
      <b/>
      <sz val="10"/>
      <name val="Arial"/>
      <family val="2"/>
    </font>
    <font>
      <sz val="8"/>
      <color indexed="8"/>
      <name val="Tahoma"/>
      <family val="2"/>
    </font>
    <font>
      <b/>
      <sz val="9"/>
      <color indexed="8"/>
      <name val="Tahoma"/>
      <family val="2"/>
    </font>
    <font>
      <b/>
      <sz val="8"/>
      <color indexed="8"/>
      <name val="Tahoma"/>
      <family val="2"/>
    </font>
    <font>
      <b/>
      <sz val="8"/>
      <color indexed="8"/>
      <name val="Arial"/>
      <family val="2"/>
    </font>
    <font>
      <sz val="9"/>
      <color indexed="8"/>
      <name val="Tahoma"/>
      <family val="2"/>
    </font>
    <font>
      <sz val="10"/>
      <color indexed="8"/>
      <name val="Tahoma"/>
      <family val="2"/>
    </font>
    <font>
      <b/>
      <sz val="12"/>
      <name val="Tahoma"/>
      <family val="2"/>
    </font>
    <font>
      <b/>
      <i/>
      <sz val="10"/>
      <color indexed="8"/>
      <name val="Tahoma"/>
      <family val="2"/>
    </font>
    <font>
      <sz val="6"/>
      <color indexed="8"/>
      <name val="Tahoma"/>
      <family val="2"/>
    </font>
    <font>
      <sz val="10"/>
      <color indexed="8"/>
      <name val="Courier"/>
      <family val="3"/>
    </font>
    <font>
      <b/>
      <sz val="10"/>
      <color indexed="8"/>
      <name val="Courier"/>
      <family val="3"/>
    </font>
    <font>
      <b/>
      <sz val="9"/>
      <color indexed="8"/>
      <name val="Arial"/>
      <family val="2"/>
    </font>
    <font>
      <sz val="9"/>
      <color indexed="8"/>
      <name val="Courier"/>
      <family val="3"/>
    </font>
    <font>
      <sz val="9"/>
      <color indexed="8"/>
      <name val="Arial"/>
      <family val="2"/>
    </font>
    <font>
      <b/>
      <u/>
      <sz val="9"/>
      <color indexed="8"/>
      <name val="Arial"/>
      <family val="2"/>
    </font>
    <font>
      <b/>
      <u/>
      <sz val="8"/>
      <color indexed="8"/>
      <name val="Tahoma"/>
      <family val="2"/>
    </font>
  </fonts>
  <fills count="9">
    <fill>
      <patternFill patternType="none"/>
    </fill>
    <fill>
      <patternFill patternType="gray125"/>
    </fill>
    <fill>
      <patternFill patternType="solid">
        <fgColor indexed="65"/>
        <bgColor indexed="64"/>
      </patternFill>
    </fill>
    <fill>
      <patternFill patternType="mediumGray"/>
    </fill>
    <fill>
      <patternFill patternType="solid">
        <fgColor indexed="43"/>
        <bgColor indexed="64"/>
      </patternFill>
    </fill>
    <fill>
      <patternFill patternType="solid">
        <fgColor indexed="22"/>
        <bgColor indexed="64"/>
      </patternFill>
    </fill>
    <fill>
      <patternFill patternType="gray0625"/>
    </fill>
    <fill>
      <patternFill patternType="solid">
        <fgColor theme="0"/>
        <bgColor indexed="64"/>
      </patternFill>
    </fill>
    <fill>
      <patternFill patternType="solid">
        <fgColor theme="0" tint="-0.249977111117893"/>
        <bgColor indexed="64"/>
      </patternFill>
    </fill>
  </fills>
  <borders count="71">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dotted">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dotted">
        <color indexed="64"/>
      </bottom>
      <diagonal/>
    </border>
    <border>
      <left style="thin">
        <color indexed="64"/>
      </left>
      <right/>
      <top style="dotted">
        <color indexed="64"/>
      </top>
      <bottom/>
      <diagonal/>
    </border>
    <border>
      <left/>
      <right/>
      <top style="double">
        <color indexed="64"/>
      </top>
      <bottom style="double">
        <color indexed="64"/>
      </bottom>
      <diagonal/>
    </border>
    <border>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tted">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style="double">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style="dashed">
        <color indexed="64"/>
      </top>
      <bottom/>
      <diagonal/>
    </border>
    <border>
      <left/>
      <right/>
      <top style="double">
        <color indexed="64"/>
      </top>
      <bottom style="thin">
        <color indexed="64"/>
      </bottom>
      <diagonal/>
    </border>
  </borders>
  <cellStyleXfs count="3">
    <xf numFmtId="0" fontId="0" fillId="0" borderId="0"/>
    <xf numFmtId="4" fontId="1" fillId="0" borderId="0" applyFont="0" applyFill="0" applyBorder="0" applyAlignment="0" applyProtection="0"/>
    <xf numFmtId="9" fontId="1" fillId="0" borderId="0" applyFont="0" applyFill="0" applyBorder="0" applyAlignment="0" applyProtection="0"/>
  </cellStyleXfs>
  <cellXfs count="534">
    <xf numFmtId="0" fontId="0" fillId="0" borderId="0" xfId="0"/>
    <xf numFmtId="0" fontId="2" fillId="0" borderId="0" xfId="0" applyFont="1"/>
    <xf numFmtId="0" fontId="4" fillId="0" borderId="0" xfId="0" applyFont="1"/>
    <xf numFmtId="0" fontId="3" fillId="0" borderId="0" xfId="0" applyFont="1" applyProtection="1"/>
    <xf numFmtId="0" fontId="2" fillId="0" borderId="1" xfId="0" applyFont="1" applyBorder="1" applyAlignment="1" applyProtection="1">
      <alignment horizontal="left"/>
    </xf>
    <xf numFmtId="0" fontId="5" fillId="0" borderId="0" xfId="0" applyFont="1"/>
    <xf numFmtId="0" fontId="6" fillId="0" borderId="0" xfId="0" applyFont="1"/>
    <xf numFmtId="0" fontId="7" fillId="0" borderId="0" xfId="0" applyFont="1"/>
    <xf numFmtId="0" fontId="8" fillId="0" borderId="0" xfId="0" applyFont="1" applyProtection="1"/>
    <xf numFmtId="0" fontId="11" fillId="0" borderId="0" xfId="0" applyFont="1" applyProtection="1">
      <protection locked="0"/>
    </xf>
    <xf numFmtId="0" fontId="14" fillId="0" borderId="0" xfId="0" applyFont="1" applyAlignment="1" applyProtection="1">
      <alignment vertical="center"/>
      <protection locked="0"/>
    </xf>
    <xf numFmtId="0" fontId="0" fillId="0" borderId="0" xfId="0" applyAlignment="1">
      <alignment vertical="center"/>
    </xf>
    <xf numFmtId="0" fontId="8" fillId="0" borderId="2" xfId="0" applyFont="1" applyBorder="1" applyProtection="1">
      <protection locked="0"/>
    </xf>
    <xf numFmtId="0" fontId="15" fillId="2" borderId="0" xfId="0" applyFont="1" applyFill="1" applyBorder="1" applyAlignment="1">
      <alignment vertical="center"/>
    </xf>
    <xf numFmtId="0" fontId="15" fillId="2" borderId="3" xfId="0" applyFont="1" applyFill="1" applyBorder="1" applyAlignment="1">
      <alignment vertical="center"/>
    </xf>
    <xf numFmtId="0" fontId="11" fillId="0" borderId="0" xfId="0" applyFont="1" applyAlignment="1" applyProtection="1">
      <alignment vertical="center"/>
      <protection locked="0"/>
    </xf>
    <xf numFmtId="0" fontId="7" fillId="0" borderId="0" xfId="0" applyFont="1" applyAlignment="1">
      <alignment vertical="center"/>
    </xf>
    <xf numFmtId="0" fontId="18" fillId="0" borderId="0" xfId="0" applyFont="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19" fillId="2" borderId="1"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Alignment="1">
      <alignment vertical="center"/>
    </xf>
    <xf numFmtId="0" fontId="4" fillId="0" borderId="0" xfId="0" applyFont="1" applyAlignment="1">
      <alignment vertical="center"/>
    </xf>
    <xf numFmtId="0" fontId="21" fillId="0" borderId="0" xfId="0" applyFont="1" applyBorder="1" applyAlignment="1" applyProtection="1">
      <alignment horizontal="left" vertical="center"/>
    </xf>
    <xf numFmtId="0" fontId="14" fillId="0" borderId="0" xfId="0" applyFont="1" applyProtection="1">
      <protection locked="0"/>
    </xf>
    <xf numFmtId="0" fontId="8" fillId="3" borderId="0" xfId="0" applyFont="1" applyFill="1" applyProtection="1"/>
    <xf numFmtId="0" fontId="14" fillId="0" borderId="0" xfId="0" applyFont="1" applyAlignment="1" applyProtection="1">
      <alignment horizontal="center"/>
      <protection locked="0"/>
    </xf>
    <xf numFmtId="0" fontId="0" fillId="0" borderId="0" xfId="0" applyAlignment="1">
      <alignment horizontal="center"/>
    </xf>
    <xf numFmtId="0" fontId="3" fillId="0" borderId="4" xfId="0" applyFont="1" applyBorder="1"/>
    <xf numFmtId="0" fontId="11" fillId="0" borderId="0" xfId="0" applyFont="1" applyAlignment="1" applyProtection="1">
      <alignment horizontal="right" vertical="center"/>
      <protection locked="0"/>
    </xf>
    <xf numFmtId="0" fontId="7"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vertical="center"/>
    </xf>
    <xf numFmtId="0" fontId="4" fillId="0" borderId="0" xfId="0" applyFont="1" applyBorder="1" applyAlignment="1">
      <alignment horizontal="right" vertical="center"/>
    </xf>
    <xf numFmtId="0" fontId="23" fillId="0" borderId="0" xfId="0" applyFont="1" applyProtection="1">
      <protection locked="0"/>
    </xf>
    <xf numFmtId="0" fontId="18" fillId="0" borderId="0" xfId="0" applyFont="1"/>
    <xf numFmtId="0" fontId="23" fillId="0" borderId="0" xfId="0" applyFont="1" applyBorder="1" applyProtection="1">
      <protection locked="0"/>
    </xf>
    <xf numFmtId="0" fontId="24" fillId="0" borderId="0" xfId="0" applyFont="1"/>
    <xf numFmtId="5" fontId="24" fillId="0" borderId="0" xfId="0" applyNumberFormat="1" applyFont="1" applyProtection="1"/>
    <xf numFmtId="0" fontId="24" fillId="0" borderId="0" xfId="0" applyFont="1" applyAlignment="1">
      <alignment horizontal="right"/>
    </xf>
    <xf numFmtId="0" fontId="25" fillId="0" borderId="0" xfId="0" applyFont="1"/>
    <xf numFmtId="0" fontId="26" fillId="0" borderId="0" xfId="0" applyFont="1"/>
    <xf numFmtId="5" fontId="26" fillId="0" borderId="0" xfId="0" applyNumberFormat="1" applyFont="1" applyProtection="1"/>
    <xf numFmtId="0" fontId="26" fillId="0" borderId="0" xfId="0" applyFont="1" applyAlignment="1">
      <alignment horizontal="right"/>
    </xf>
    <xf numFmtId="0" fontId="27" fillId="0" borderId="0" xfId="0" applyFont="1"/>
    <xf numFmtId="0" fontId="0" fillId="0" borderId="0" xfId="0" applyAlignment="1">
      <alignment horizontal="right"/>
    </xf>
    <xf numFmtId="0" fontId="16" fillId="0" borderId="0" xfId="0" applyFont="1"/>
    <xf numFmtId="37" fontId="2" fillId="0" borderId="5" xfId="0" applyNumberFormat="1" applyFont="1" applyBorder="1" applyProtection="1"/>
    <xf numFmtId="37" fontId="2" fillId="0" borderId="4" xfId="0" applyNumberFormat="1" applyFont="1" applyBorder="1" applyProtection="1"/>
    <xf numFmtId="37" fontId="2" fillId="0" borderId="6" xfId="0" applyNumberFormat="1" applyFont="1" applyBorder="1" applyProtection="1"/>
    <xf numFmtId="0" fontId="2" fillId="0" borderId="1" xfId="0" applyFont="1" applyBorder="1" applyAlignment="1" applyProtection="1">
      <alignment horizontal="left" indent="1"/>
    </xf>
    <xf numFmtId="165" fontId="2" fillId="0" borderId="7" xfId="0" applyNumberFormat="1" applyFont="1" applyBorder="1" applyProtection="1"/>
    <xf numFmtId="165" fontId="3" fillId="0" borderId="8" xfId="0" applyNumberFormat="1" applyFont="1" applyBorder="1" applyAlignment="1" applyProtection="1">
      <alignment horizontal="right"/>
    </xf>
    <xf numFmtId="165" fontId="2" fillId="0" borderId="1" xfId="0" applyNumberFormat="1" applyFont="1" applyBorder="1" applyProtection="1"/>
    <xf numFmtId="165" fontId="3" fillId="0" borderId="8" xfId="0" applyNumberFormat="1" applyFont="1" applyBorder="1" applyAlignment="1" applyProtection="1">
      <alignment horizontal="center"/>
    </xf>
    <xf numFmtId="0" fontId="2" fillId="0" borderId="0" xfId="0" applyFont="1" applyProtection="1"/>
    <xf numFmtId="165" fontId="2" fillId="0" borderId="1" xfId="0" applyNumberFormat="1" applyFont="1" applyFill="1" applyBorder="1" applyAlignment="1" applyProtection="1">
      <alignment horizontal="left"/>
    </xf>
    <xf numFmtId="165" fontId="2" fillId="0" borderId="1" xfId="0" applyNumberFormat="1" applyFont="1" applyFill="1" applyBorder="1" applyProtection="1"/>
    <xf numFmtId="165" fontId="28" fillId="4" borderId="1" xfId="0" applyNumberFormat="1" applyFont="1" applyFill="1" applyBorder="1" applyAlignment="1" applyProtection="1">
      <alignment horizontal="left"/>
    </xf>
    <xf numFmtId="37" fontId="28" fillId="4" borderId="0" xfId="0" applyNumberFormat="1" applyFont="1" applyFill="1" applyBorder="1" applyProtection="1">
      <protection locked="0"/>
    </xf>
    <xf numFmtId="165" fontId="28" fillId="4" borderId="1" xfId="0" applyNumberFormat="1" applyFont="1" applyFill="1" applyBorder="1" applyProtection="1"/>
    <xf numFmtId="37" fontId="28" fillId="4" borderId="4" xfId="0" applyNumberFormat="1" applyFont="1" applyFill="1" applyBorder="1" applyProtection="1"/>
    <xf numFmtId="165" fontId="28" fillId="4" borderId="0" xfId="0" applyNumberFormat="1" applyFont="1" applyFill="1" applyBorder="1" applyAlignment="1" applyProtection="1">
      <alignment horizontal="left"/>
    </xf>
    <xf numFmtId="0" fontId="28" fillId="4" borderId="1" xfId="0" applyFont="1" applyFill="1" applyBorder="1" applyAlignment="1" applyProtection="1">
      <alignment horizontal="left" indent="2"/>
    </xf>
    <xf numFmtId="165" fontId="2" fillId="0" borderId="0" xfId="0" applyNumberFormat="1" applyFont="1"/>
    <xf numFmtId="165" fontId="4" fillId="0" borderId="0" xfId="0" applyNumberFormat="1" applyFont="1"/>
    <xf numFmtId="0" fontId="0" fillId="0" borderId="9" xfId="0" applyBorder="1"/>
    <xf numFmtId="165" fontId="0" fillId="0" borderId="9" xfId="0" applyNumberFormat="1" applyBorder="1"/>
    <xf numFmtId="165" fontId="2" fillId="0" borderId="9" xfId="0" applyNumberFormat="1" applyFont="1" applyFill="1" applyBorder="1" applyProtection="1"/>
    <xf numFmtId="165" fontId="2" fillId="0" borderId="10" xfId="0" applyNumberFormat="1" applyFont="1" applyFill="1" applyBorder="1" applyProtection="1"/>
    <xf numFmtId="165" fontId="2" fillId="0" borderId="1" xfId="0" applyNumberFormat="1" applyFont="1" applyFill="1" applyBorder="1"/>
    <xf numFmtId="165" fontId="2" fillId="0" borderId="10" xfId="0" applyNumberFormat="1" applyFont="1" applyFill="1" applyBorder="1"/>
    <xf numFmtId="37" fontId="2" fillId="0" borderId="0" xfId="0" applyNumberFormat="1" applyFont="1"/>
    <xf numFmtId="37" fontId="0" fillId="0" borderId="0" xfId="0" applyNumberFormat="1"/>
    <xf numFmtId="37" fontId="2" fillId="0" borderId="0" xfId="0" applyNumberFormat="1" applyFont="1" applyProtection="1"/>
    <xf numFmtId="37" fontId="2" fillId="0" borderId="11" xfId="0" applyNumberFormat="1" applyFont="1" applyBorder="1" applyProtection="1"/>
    <xf numFmtId="37" fontId="3" fillId="0" borderId="0" xfId="0" applyNumberFormat="1" applyFont="1" applyAlignment="1" applyProtection="1">
      <alignment horizontal="center"/>
    </xf>
    <xf numFmtId="37" fontId="2" fillId="0" borderId="0" xfId="0" applyNumberFormat="1" applyFont="1" applyFill="1" applyProtection="1"/>
    <xf numFmtId="37" fontId="2" fillId="0" borderId="12" xfId="0" applyNumberFormat="1" applyFont="1" applyFill="1" applyBorder="1" applyProtection="1"/>
    <xf numFmtId="37" fontId="2" fillId="0" borderId="4" xfId="0" applyNumberFormat="1" applyFont="1" applyFill="1" applyBorder="1"/>
    <xf numFmtId="37" fontId="2" fillId="0" borderId="13" xfId="0" applyNumberFormat="1" applyFont="1" applyFill="1" applyBorder="1"/>
    <xf numFmtId="37" fontId="2" fillId="0" borderId="2" xfId="0" applyNumberFormat="1" applyFont="1" applyBorder="1" applyProtection="1"/>
    <xf numFmtId="37" fontId="2" fillId="0" borderId="14" xfId="0" applyNumberFormat="1" applyFont="1" applyBorder="1" applyProtection="1"/>
    <xf numFmtId="0" fontId="3" fillId="0" borderId="9" xfId="0" applyFont="1" applyFill="1" applyBorder="1" applyAlignment="1" applyProtection="1">
      <alignment horizontal="left"/>
    </xf>
    <xf numFmtId="0" fontId="3" fillId="0" borderId="10" xfId="0" applyFont="1" applyFill="1" applyBorder="1" applyProtection="1"/>
    <xf numFmtId="0" fontId="2" fillId="0" borderId="7" xfId="0" applyFont="1" applyBorder="1" applyAlignment="1" applyProtection="1">
      <alignment horizontal="left"/>
    </xf>
    <xf numFmtId="0" fontId="3" fillId="0" borderId="1" xfId="0" applyFont="1" applyFill="1" applyBorder="1" applyProtection="1"/>
    <xf numFmtId="37" fontId="2" fillId="0" borderId="0" xfId="0" applyNumberFormat="1" applyFont="1" applyBorder="1" applyProtection="1"/>
    <xf numFmtId="165" fontId="2" fillId="0" borderId="15" xfId="0" applyNumberFormat="1" applyFont="1" applyBorder="1" applyProtection="1"/>
    <xf numFmtId="0" fontId="2" fillId="5" borderId="16" xfId="0" applyFont="1" applyFill="1" applyBorder="1" applyAlignment="1" applyProtection="1">
      <alignment horizontal="left"/>
    </xf>
    <xf numFmtId="165" fontId="2" fillId="5" borderId="0" xfId="0" applyNumberFormat="1" applyFont="1" applyFill="1" applyBorder="1" applyProtection="1"/>
    <xf numFmtId="37" fontId="2" fillId="5" borderId="0" xfId="0" applyNumberFormat="1" applyFont="1" applyFill="1" applyBorder="1" applyProtection="1"/>
    <xf numFmtId="37" fontId="2" fillId="5" borderId="16" xfId="0" applyNumberFormat="1" applyFont="1" applyFill="1" applyBorder="1" applyProtection="1"/>
    <xf numFmtId="165" fontId="2" fillId="5" borderId="16" xfId="0" applyNumberFormat="1" applyFont="1" applyFill="1" applyBorder="1" applyProtection="1"/>
    <xf numFmtId="165" fontId="2" fillId="5" borderId="16" xfId="0" applyNumberFormat="1" applyFont="1" applyFill="1" applyBorder="1" applyAlignment="1" applyProtection="1">
      <alignment horizontal="left"/>
    </xf>
    <xf numFmtId="37" fontId="2" fillId="5" borderId="16" xfId="0" applyNumberFormat="1" applyFont="1" applyFill="1" applyBorder="1" applyAlignment="1" applyProtection="1">
      <alignment horizontal="left"/>
    </xf>
    <xf numFmtId="0" fontId="2" fillId="0" borderId="15" xfId="0" applyFont="1" applyBorder="1" applyAlignment="1" applyProtection="1">
      <alignment horizontal="left"/>
    </xf>
    <xf numFmtId="165" fontId="2" fillId="0" borderId="17" xfId="0" applyNumberFormat="1" applyFont="1" applyBorder="1" applyProtection="1"/>
    <xf numFmtId="37" fontId="2" fillId="0" borderId="17" xfId="0" applyNumberFormat="1" applyFont="1" applyBorder="1" applyProtection="1"/>
    <xf numFmtId="0" fontId="2" fillId="0" borderId="18" xfId="0" applyFont="1" applyBorder="1" applyAlignment="1" applyProtection="1">
      <alignment horizontal="left"/>
    </xf>
    <xf numFmtId="165" fontId="2" fillId="0" borderId="18" xfId="0" applyNumberFormat="1" applyFont="1" applyBorder="1" applyProtection="1"/>
    <xf numFmtId="37" fontId="2" fillId="0" borderId="19" xfId="0" applyNumberFormat="1" applyFont="1" applyBorder="1" applyProtection="1"/>
    <xf numFmtId="37" fontId="2" fillId="0" borderId="20" xfId="0" applyNumberFormat="1" applyFont="1" applyBorder="1" applyProtection="1"/>
    <xf numFmtId="0" fontId="2" fillId="0" borderId="21" xfId="0" applyFont="1" applyBorder="1" applyAlignment="1" applyProtection="1">
      <alignment horizontal="left"/>
    </xf>
    <xf numFmtId="165" fontId="2" fillId="0" borderId="21" xfId="0" applyNumberFormat="1" applyFont="1" applyBorder="1" applyProtection="1"/>
    <xf numFmtId="37" fontId="2" fillId="0" borderId="22" xfId="0" applyNumberFormat="1" applyFont="1" applyBorder="1" applyProtection="1"/>
    <xf numFmtId="165" fontId="2" fillId="0" borderId="21" xfId="0" applyNumberFormat="1" applyFont="1" applyBorder="1" applyAlignment="1" applyProtection="1">
      <alignment horizontal="left"/>
    </xf>
    <xf numFmtId="37" fontId="2" fillId="0" borderId="23" xfId="0" applyNumberFormat="1" applyFont="1" applyBorder="1" applyAlignment="1" applyProtection="1">
      <alignment horizontal="left"/>
    </xf>
    <xf numFmtId="165" fontId="3" fillId="0" borderId="21" xfId="0" applyNumberFormat="1" applyFont="1" applyBorder="1" applyAlignment="1" applyProtection="1">
      <alignment horizontal="right"/>
    </xf>
    <xf numFmtId="37" fontId="3" fillId="0" borderId="23" xfId="0" applyNumberFormat="1" applyFont="1" applyBorder="1" applyAlignment="1" applyProtection="1">
      <alignment horizontal="right"/>
    </xf>
    <xf numFmtId="0" fontId="29" fillId="0" borderId="0" xfId="0" applyFont="1" applyAlignment="1" applyProtection="1">
      <alignment horizontal="center"/>
    </xf>
    <xf numFmtId="165" fontId="9" fillId="0" borderId="0" xfId="0" applyNumberFormat="1" applyFont="1" applyProtection="1"/>
    <xf numFmtId="165" fontId="12" fillId="0" borderId="0" xfId="0" applyNumberFormat="1" applyFont="1" applyAlignment="1">
      <alignment vertical="center"/>
    </xf>
    <xf numFmtId="165" fontId="3" fillId="0" borderId="9" xfId="0" applyNumberFormat="1" applyFont="1" applyBorder="1" applyAlignment="1" applyProtection="1">
      <alignment horizontal="right" vertical="center"/>
    </xf>
    <xf numFmtId="165" fontId="2" fillId="5" borderId="8" xfId="0" applyNumberFormat="1" applyFont="1" applyFill="1" applyBorder="1" applyProtection="1">
      <protection locked="0"/>
    </xf>
    <xf numFmtId="165" fontId="16" fillId="2" borderId="0" xfId="0" applyNumberFormat="1" applyFont="1" applyFill="1" applyBorder="1" applyAlignment="1" applyProtection="1">
      <alignment vertical="center"/>
      <protection locked="0"/>
    </xf>
    <xf numFmtId="165" fontId="12" fillId="3" borderId="0" xfId="0" applyNumberFormat="1" applyFont="1" applyFill="1"/>
    <xf numFmtId="165" fontId="12" fillId="0" borderId="0" xfId="0" applyNumberFormat="1" applyFont="1"/>
    <xf numFmtId="165" fontId="3" fillId="0" borderId="24" xfId="0" applyNumberFormat="1" applyFont="1" applyBorder="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0" fillId="0" borderId="0" xfId="0" applyNumberFormat="1"/>
    <xf numFmtId="165" fontId="2" fillId="5" borderId="25" xfId="0" applyNumberFormat="1" applyFont="1" applyFill="1" applyBorder="1" applyProtection="1">
      <protection locked="0"/>
    </xf>
    <xf numFmtId="165" fontId="3" fillId="0" borderId="26"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165" fontId="4" fillId="0" borderId="0" xfId="0" applyNumberFormat="1" applyFont="1" applyBorder="1" applyAlignment="1">
      <alignment horizontal="right" vertical="center"/>
    </xf>
    <xf numFmtId="165" fontId="7" fillId="0" borderId="0" xfId="0" applyNumberFormat="1" applyFont="1"/>
    <xf numFmtId="165" fontId="13" fillId="0" borderId="0" xfId="0" applyNumberFormat="1" applyFont="1" applyAlignment="1">
      <alignment vertical="center"/>
    </xf>
    <xf numFmtId="165" fontId="3" fillId="0" borderId="8" xfId="0" applyNumberFormat="1" applyFont="1" applyBorder="1" applyAlignment="1" applyProtection="1">
      <alignment horizontal="centerContinuous"/>
    </xf>
    <xf numFmtId="165" fontId="3" fillId="0" borderId="1" xfId="0" applyNumberFormat="1" applyFont="1" applyBorder="1" applyAlignment="1" applyProtection="1">
      <alignment vertical="center"/>
    </xf>
    <xf numFmtId="165" fontId="3" fillId="5" borderId="25" xfId="0" applyNumberFormat="1" applyFont="1" applyFill="1" applyBorder="1" applyProtection="1"/>
    <xf numFmtId="165" fontId="17" fillId="2" borderId="0" xfId="0" applyNumberFormat="1" applyFont="1" applyFill="1" applyBorder="1" applyProtection="1"/>
    <xf numFmtId="165" fontId="13" fillId="3" borderId="0" xfId="0" applyNumberFormat="1" applyFont="1" applyFill="1"/>
    <xf numFmtId="165" fontId="13" fillId="0" borderId="0" xfId="0" applyNumberFormat="1" applyFont="1"/>
    <xf numFmtId="165" fontId="13" fillId="0" borderId="8" xfId="0" applyNumberFormat="1" applyFont="1" applyBorder="1" applyAlignment="1" applyProtection="1">
      <alignment horizontal="centerContinuous"/>
    </xf>
    <xf numFmtId="165" fontId="3" fillId="0" borderId="1" xfId="0" applyNumberFormat="1" applyFont="1" applyBorder="1" applyAlignment="1" applyProtection="1">
      <alignment horizontal="right" vertical="center"/>
    </xf>
    <xf numFmtId="37" fontId="12" fillId="0" borderId="0" xfId="0" applyNumberFormat="1" applyFont="1" applyAlignment="1">
      <alignment vertical="center"/>
    </xf>
    <xf numFmtId="37" fontId="3" fillId="0" borderId="27" xfId="0" applyNumberFormat="1" applyFont="1" applyBorder="1" applyAlignment="1" applyProtection="1">
      <alignment horizontal="center"/>
    </xf>
    <xf numFmtId="37" fontId="3" fillId="0" borderId="28" xfId="0" applyNumberFormat="1" applyFont="1" applyBorder="1" applyAlignment="1" applyProtection="1">
      <alignment horizontal="right" vertical="center"/>
    </xf>
    <xf numFmtId="37" fontId="2" fillId="5" borderId="25" xfId="0" applyNumberFormat="1" applyFont="1" applyFill="1" applyBorder="1" applyProtection="1">
      <protection locked="0"/>
    </xf>
    <xf numFmtId="37" fontId="16" fillId="2" borderId="0" xfId="0" applyNumberFormat="1" applyFont="1" applyFill="1" applyBorder="1" applyAlignment="1" applyProtection="1">
      <alignment vertical="center"/>
      <protection locked="0"/>
    </xf>
    <xf numFmtId="37" fontId="12" fillId="3" borderId="0" xfId="0" applyNumberFormat="1" applyFont="1" applyFill="1"/>
    <xf numFmtId="37" fontId="12" fillId="0" borderId="0" xfId="0" applyNumberFormat="1" applyFont="1"/>
    <xf numFmtId="37" fontId="13" fillId="0" borderId="27" xfId="0" applyNumberFormat="1" applyFont="1" applyBorder="1" applyAlignment="1" applyProtection="1">
      <alignment horizontal="center" vertical="center"/>
    </xf>
    <xf numFmtId="37" fontId="3" fillId="0" borderId="29" xfId="0" applyNumberFormat="1" applyFont="1" applyBorder="1" applyAlignment="1" applyProtection="1">
      <alignment horizontal="right" vertical="center"/>
      <protection locked="0"/>
    </xf>
    <xf numFmtId="37" fontId="2" fillId="0" borderId="4" xfId="0" applyNumberFormat="1" applyFont="1" applyBorder="1" applyAlignment="1" applyProtection="1">
      <alignment horizontal="right" vertical="center"/>
      <protection locked="0"/>
    </xf>
    <xf numFmtId="37" fontId="2" fillId="0" borderId="0" xfId="0" applyNumberFormat="1" applyFont="1" applyBorder="1" applyAlignment="1" applyProtection="1">
      <alignment horizontal="right" vertical="center"/>
      <protection locked="0"/>
    </xf>
    <xf numFmtId="37" fontId="4" fillId="0" borderId="0" xfId="0" applyNumberFormat="1" applyFont="1" applyBorder="1" applyAlignment="1">
      <alignment horizontal="right" vertical="center"/>
    </xf>
    <xf numFmtId="37" fontId="13" fillId="0" borderId="27" xfId="0" applyNumberFormat="1" applyFont="1" applyBorder="1" applyAlignment="1">
      <alignment horizontal="center"/>
    </xf>
    <xf numFmtId="37" fontId="7" fillId="0" borderId="0" xfId="0" applyNumberFormat="1" applyFont="1"/>
    <xf numFmtId="37" fontId="13" fillId="0" borderId="0" xfId="0" applyNumberFormat="1" applyFont="1" applyAlignment="1">
      <alignment vertical="center"/>
    </xf>
    <xf numFmtId="37" fontId="3" fillId="0" borderId="27" xfId="0" applyNumberFormat="1" applyFont="1" applyBorder="1" applyAlignment="1" applyProtection="1">
      <alignment horizontal="centerContinuous"/>
    </xf>
    <xf numFmtId="37" fontId="3" fillId="0" borderId="4" xfId="0" applyNumberFormat="1" applyFont="1" applyBorder="1" applyAlignment="1" applyProtection="1">
      <alignment vertical="center"/>
    </xf>
    <xf numFmtId="37" fontId="3" fillId="5" borderId="27" xfId="0" applyNumberFormat="1" applyFont="1" applyFill="1" applyBorder="1" applyProtection="1"/>
    <xf numFmtId="37" fontId="17" fillId="2" borderId="0" xfId="0" applyNumberFormat="1" applyFont="1" applyFill="1" applyBorder="1" applyProtection="1"/>
    <xf numFmtId="37" fontId="13" fillId="3" borderId="0" xfId="0" applyNumberFormat="1" applyFont="1" applyFill="1"/>
    <xf numFmtId="37" fontId="13" fillId="0" borderId="0" xfId="0" applyNumberFormat="1" applyFont="1"/>
    <xf numFmtId="37" fontId="13" fillId="0" borderId="27" xfId="0" applyNumberFormat="1" applyFont="1" applyBorder="1" applyAlignment="1" applyProtection="1">
      <alignment horizontal="centerContinuous"/>
    </xf>
    <xf numFmtId="37" fontId="13" fillId="0" borderId="30" xfId="0" applyNumberFormat="1" applyFont="1" applyBorder="1" applyAlignment="1" applyProtection="1">
      <alignment horizontal="center" vertical="center"/>
    </xf>
    <xf numFmtId="37" fontId="3" fillId="0" borderId="4" xfId="0" applyNumberFormat="1" applyFont="1" applyBorder="1" applyAlignment="1" applyProtection="1">
      <alignment horizontal="right" vertical="center"/>
    </xf>
    <xf numFmtId="165" fontId="28" fillId="0" borderId="1" xfId="0" applyNumberFormat="1" applyFont="1" applyBorder="1" applyAlignment="1" applyProtection="1">
      <alignment horizontal="right" vertical="center"/>
      <protection locked="0"/>
    </xf>
    <xf numFmtId="37" fontId="28" fillId="0" borderId="0" xfId="0" applyNumberFormat="1" applyFont="1" applyAlignment="1" applyProtection="1">
      <alignment horizontal="right" vertical="center"/>
      <protection locked="0"/>
    </xf>
    <xf numFmtId="165" fontId="30" fillId="0" borderId="1" xfId="0" applyNumberFormat="1" applyFont="1" applyBorder="1" applyAlignment="1" applyProtection="1">
      <alignment horizontal="right" vertical="center"/>
    </xf>
    <xf numFmtId="37" fontId="30" fillId="0" borderId="4" xfId="0" applyNumberFormat="1" applyFont="1" applyBorder="1" applyAlignment="1" applyProtection="1">
      <alignment horizontal="right" vertical="center"/>
    </xf>
    <xf numFmtId="165" fontId="28" fillId="0" borderId="1" xfId="0" applyNumberFormat="1" applyFont="1" applyFill="1" applyBorder="1" applyAlignment="1" applyProtection="1">
      <alignment horizontal="right"/>
      <protection locked="0"/>
    </xf>
    <xf numFmtId="37" fontId="28" fillId="0" borderId="0" xfId="0" applyNumberFormat="1" applyFont="1" applyFill="1" applyAlignment="1" applyProtection="1">
      <alignment horizontal="right"/>
      <protection locked="0"/>
    </xf>
    <xf numFmtId="37" fontId="28" fillId="0" borderId="4" xfId="0" applyNumberFormat="1" applyFont="1" applyFill="1" applyBorder="1" applyAlignment="1" applyProtection="1">
      <alignment horizontal="right"/>
      <protection locked="0"/>
    </xf>
    <xf numFmtId="165" fontId="28" fillId="0" borderId="1" xfId="0" applyNumberFormat="1" applyFont="1" applyFill="1" applyBorder="1" applyAlignment="1" applyProtection="1">
      <alignment horizontal="right" vertical="center"/>
      <protection locked="0"/>
    </xf>
    <xf numFmtId="37" fontId="28" fillId="0" borderId="0" xfId="0" applyNumberFormat="1" applyFont="1" applyBorder="1" applyAlignment="1" applyProtection="1">
      <alignment horizontal="right" vertical="center"/>
      <protection locked="0"/>
    </xf>
    <xf numFmtId="165" fontId="28" fillId="0" borderId="1" xfId="0" applyNumberFormat="1" applyFont="1" applyBorder="1" applyAlignment="1" applyProtection="1">
      <alignment horizontal="right" vertical="center"/>
    </xf>
    <xf numFmtId="165" fontId="28" fillId="5" borderId="8" xfId="0" applyNumberFormat="1" applyFont="1" applyFill="1" applyBorder="1" applyAlignment="1" applyProtection="1">
      <alignment horizontal="right"/>
      <protection locked="0"/>
    </xf>
    <xf numFmtId="37" fontId="28" fillId="5" borderId="25" xfId="0" applyNumberFormat="1" applyFont="1" applyFill="1" applyBorder="1" applyAlignment="1" applyProtection="1">
      <alignment horizontal="right"/>
      <protection locked="0"/>
    </xf>
    <xf numFmtId="165" fontId="28" fillId="5" borderId="25" xfId="0" applyNumberFormat="1" applyFont="1" applyFill="1" applyBorder="1" applyAlignment="1" applyProtection="1">
      <alignment horizontal="right"/>
      <protection locked="0"/>
    </xf>
    <xf numFmtId="165" fontId="28" fillId="5" borderId="25" xfId="0" applyNumberFormat="1" applyFont="1" applyFill="1" applyBorder="1" applyAlignment="1" applyProtection="1">
      <alignment horizontal="right"/>
    </xf>
    <xf numFmtId="37" fontId="28" fillId="5" borderId="27" xfId="0" applyNumberFormat="1" applyFont="1" applyFill="1" applyBorder="1" applyAlignment="1" applyProtection="1">
      <alignment horizontal="right"/>
    </xf>
    <xf numFmtId="165" fontId="28" fillId="2" borderId="1" xfId="0" applyNumberFormat="1" applyFont="1" applyFill="1" applyBorder="1" applyAlignment="1" applyProtection="1">
      <alignment horizontal="right" vertical="center"/>
      <protection locked="0"/>
    </xf>
    <xf numFmtId="37" fontId="28" fillId="2" borderId="0" xfId="0" applyNumberFormat="1" applyFont="1" applyFill="1" applyAlignment="1" applyProtection="1">
      <alignment horizontal="right" vertical="center"/>
      <protection locked="0"/>
    </xf>
    <xf numFmtId="37" fontId="28" fillId="0" borderId="0" xfId="0" applyNumberFormat="1" applyFont="1" applyAlignment="1" applyProtection="1">
      <alignment horizontal="right" vertical="center"/>
    </xf>
    <xf numFmtId="37" fontId="28" fillId="2" borderId="0" xfId="0" applyNumberFormat="1" applyFont="1" applyFill="1" applyBorder="1" applyAlignment="1" applyProtection="1">
      <alignment horizontal="right" vertical="center"/>
      <protection locked="0"/>
    </xf>
    <xf numFmtId="165" fontId="30" fillId="0" borderId="31" xfId="0" applyNumberFormat="1" applyFont="1" applyBorder="1" applyAlignment="1" applyProtection="1">
      <alignment horizontal="right" vertical="center"/>
    </xf>
    <xf numFmtId="37" fontId="30" fillId="0" borderId="32" xfId="0" applyNumberFormat="1" applyFont="1" applyBorder="1" applyAlignment="1" applyProtection="1">
      <alignment horizontal="right" vertical="center"/>
    </xf>
    <xf numFmtId="165" fontId="28" fillId="0" borderId="31" xfId="0" applyNumberFormat="1" applyFont="1" applyBorder="1" applyAlignment="1" applyProtection="1">
      <alignment horizontal="right" vertical="center"/>
    </xf>
    <xf numFmtId="37" fontId="28" fillId="0" borderId="33" xfId="0" applyNumberFormat="1" applyFont="1" applyBorder="1" applyAlignment="1" applyProtection="1">
      <alignment horizontal="right" vertical="center"/>
    </xf>
    <xf numFmtId="165" fontId="28" fillId="2" borderId="1" xfId="0" applyNumberFormat="1" applyFont="1" applyFill="1" applyBorder="1" applyAlignment="1" applyProtection="1">
      <alignment horizontal="right" vertical="center"/>
    </xf>
    <xf numFmtId="37" fontId="28" fillId="2" borderId="34" xfId="0" applyNumberFormat="1" applyFont="1" applyFill="1" applyBorder="1" applyAlignment="1" applyProtection="1">
      <alignment horizontal="right" vertical="center"/>
    </xf>
    <xf numFmtId="165" fontId="28" fillId="2" borderId="35" xfId="0" applyNumberFormat="1" applyFont="1" applyFill="1" applyBorder="1" applyAlignment="1" applyProtection="1">
      <alignment horizontal="right" vertical="center"/>
    </xf>
    <xf numFmtId="165" fontId="28" fillId="0" borderId="36" xfId="0" applyNumberFormat="1" applyFont="1" applyBorder="1" applyAlignment="1" applyProtection="1">
      <alignment horizontal="right" vertical="center"/>
    </xf>
    <xf numFmtId="37" fontId="28" fillId="0" borderId="37" xfId="0" applyNumberFormat="1" applyFont="1" applyBorder="1" applyAlignment="1" applyProtection="1">
      <alignment horizontal="right" vertical="center"/>
    </xf>
    <xf numFmtId="165" fontId="30" fillId="0" borderId="36" xfId="0" applyNumberFormat="1" applyFont="1" applyBorder="1" applyAlignment="1" applyProtection="1">
      <alignment horizontal="right" vertical="center"/>
    </xf>
    <xf numFmtId="37" fontId="30" fillId="0" borderId="37" xfId="0" applyNumberFormat="1" applyFont="1" applyBorder="1" applyAlignment="1" applyProtection="1">
      <alignment horizontal="right" vertical="center"/>
    </xf>
    <xf numFmtId="37" fontId="3" fillId="0" borderId="27" xfId="0" applyNumberFormat="1" applyFont="1" applyBorder="1" applyAlignment="1">
      <alignment horizontal="center"/>
    </xf>
    <xf numFmtId="0" fontId="30" fillId="0" borderId="38" xfId="0" applyFont="1" applyBorder="1" applyAlignment="1" applyProtection="1">
      <alignment horizontal="left" vertical="center"/>
    </xf>
    <xf numFmtId="0" fontId="28" fillId="0" borderId="39" xfId="0" applyFont="1" applyBorder="1" applyAlignment="1" applyProtection="1">
      <alignment horizontal="left" vertical="center"/>
    </xf>
    <xf numFmtId="0" fontId="32" fillId="0" borderId="38" xfId="0" applyFont="1" applyBorder="1" applyAlignment="1" applyProtection="1">
      <alignment horizontal="left" vertical="center"/>
    </xf>
    <xf numFmtId="0" fontId="32" fillId="0" borderId="38" xfId="0" applyFont="1" applyBorder="1" applyAlignment="1" applyProtection="1">
      <alignment horizontal="left"/>
    </xf>
    <xf numFmtId="0" fontId="32" fillId="2" borderId="1" xfId="0" applyFont="1" applyFill="1" applyBorder="1" applyAlignment="1" applyProtection="1">
      <alignment horizontal="left" vertical="center"/>
    </xf>
    <xf numFmtId="0" fontId="33" fillId="0" borderId="36" xfId="0" applyFont="1" applyBorder="1" applyAlignment="1" applyProtection="1">
      <alignment horizontal="left" vertical="center"/>
    </xf>
    <xf numFmtId="37" fontId="30" fillId="0" borderId="30" xfId="0" applyNumberFormat="1" applyFont="1" applyBorder="1" applyAlignment="1" applyProtection="1">
      <alignment vertical="center"/>
    </xf>
    <xf numFmtId="165" fontId="30" fillId="0" borderId="8" xfId="0" applyNumberFormat="1" applyFont="1" applyBorder="1" applyAlignment="1" applyProtection="1">
      <alignment vertical="center"/>
    </xf>
    <xf numFmtId="0" fontId="32" fillId="0" borderId="38" xfId="0" applyFont="1" applyBorder="1" applyAlignment="1" applyProtection="1">
      <alignment horizontal="left" vertical="center" indent="1"/>
    </xf>
    <xf numFmtId="0" fontId="30" fillId="0" borderId="40" xfId="0" applyFont="1" applyBorder="1" applyAlignment="1" applyProtection="1">
      <alignment vertical="center"/>
      <protection locked="0"/>
    </xf>
    <xf numFmtId="0" fontId="30" fillId="0" borderId="40" xfId="0" applyFont="1" applyBorder="1" applyAlignment="1" applyProtection="1">
      <alignment horizontal="left" vertical="center" wrapText="1"/>
    </xf>
    <xf numFmtId="165" fontId="30" fillId="0" borderId="41" xfId="0" applyNumberFormat="1" applyFont="1" applyBorder="1" applyAlignment="1" applyProtection="1">
      <alignment horizontal="right" vertical="center"/>
    </xf>
    <xf numFmtId="37" fontId="30" fillId="0" borderId="2" xfId="0" applyNumberFormat="1" applyFont="1" applyBorder="1" applyAlignment="1" applyProtection="1">
      <alignment horizontal="right" vertical="center"/>
    </xf>
    <xf numFmtId="0" fontId="30" fillId="0" borderId="42" xfId="0" applyFont="1" applyBorder="1" applyAlignment="1" applyProtection="1">
      <alignment horizontal="left" vertical="center"/>
    </xf>
    <xf numFmtId="165" fontId="0" fillId="0" borderId="0" xfId="0" applyNumberFormat="1" applyAlignment="1">
      <alignment horizontal="right" vertical="center"/>
    </xf>
    <xf numFmtId="0" fontId="4" fillId="0" borderId="12" xfId="0" applyFont="1" applyBorder="1" applyAlignment="1">
      <alignment horizontal="right" vertical="center"/>
    </xf>
    <xf numFmtId="37" fontId="2" fillId="0" borderId="43" xfId="0" applyNumberFormat="1" applyFont="1" applyBorder="1" applyAlignment="1" applyProtection="1">
      <alignment horizontal="right" vertical="center"/>
    </xf>
    <xf numFmtId="165" fontId="3" fillId="0" borderId="0" xfId="0" applyNumberFormat="1" applyFont="1" applyBorder="1" applyAlignment="1" applyProtection="1">
      <alignment horizontal="right" vertical="center"/>
    </xf>
    <xf numFmtId="37" fontId="0" fillId="0" borderId="0" xfId="0" applyNumberFormat="1" applyAlignment="1">
      <alignment horizontal="right" vertical="center"/>
    </xf>
    <xf numFmtId="37" fontId="4" fillId="0" borderId="12" xfId="0" applyNumberFormat="1" applyFont="1" applyBorder="1" applyAlignment="1">
      <alignment horizontal="right" vertical="center"/>
    </xf>
    <xf numFmtId="165" fontId="2" fillId="0" borderId="41" xfId="0" applyNumberFormat="1" applyFont="1" applyBorder="1" applyAlignment="1" applyProtection="1">
      <alignment horizontal="right" vertical="center"/>
      <protection locked="0"/>
    </xf>
    <xf numFmtId="37" fontId="2" fillId="0" borderId="2" xfId="0" applyNumberFormat="1" applyFont="1" applyBorder="1" applyAlignment="1" applyProtection="1">
      <alignment horizontal="right" vertical="center"/>
      <protection locked="0"/>
    </xf>
    <xf numFmtId="165" fontId="2" fillId="0" borderId="9" xfId="0" applyNumberFormat="1" applyFont="1" applyBorder="1" applyAlignment="1" applyProtection="1">
      <alignment horizontal="right" vertical="center"/>
      <protection locked="0"/>
    </xf>
    <xf numFmtId="37" fontId="2" fillId="0" borderId="30" xfId="0" applyNumberFormat="1" applyFont="1" applyBorder="1" applyAlignment="1" applyProtection="1">
      <alignment horizontal="right" vertical="center"/>
      <protection locked="0"/>
    </xf>
    <xf numFmtId="0" fontId="29" fillId="0" borderId="0" xfId="0" applyFont="1" applyBorder="1" applyAlignment="1" applyProtection="1">
      <alignment horizontal="left" vertical="center"/>
    </xf>
    <xf numFmtId="0" fontId="32" fillId="0" borderId="44" xfId="0" applyFont="1" applyBorder="1" applyAlignment="1" applyProtection="1">
      <alignment horizontal="left" vertical="center"/>
    </xf>
    <xf numFmtId="165" fontId="13" fillId="0" borderId="8" xfId="0" applyNumberFormat="1" applyFont="1" applyBorder="1" applyAlignment="1" applyProtection="1">
      <alignment horizontal="right"/>
    </xf>
    <xf numFmtId="0" fontId="29" fillId="0" borderId="8" xfId="0" applyFont="1" applyFill="1" applyBorder="1" applyAlignment="1" applyProtection="1">
      <alignment horizontal="left" vertical="center"/>
    </xf>
    <xf numFmtId="165" fontId="13" fillId="5" borderId="8" xfId="0" applyNumberFormat="1" applyFont="1" applyFill="1" applyBorder="1" applyAlignment="1" applyProtection="1">
      <alignment horizontal="center"/>
    </xf>
    <xf numFmtId="37" fontId="13" fillId="5" borderId="25" xfId="0" applyNumberFormat="1" applyFont="1" applyFill="1" applyBorder="1" applyAlignment="1" applyProtection="1">
      <alignment horizontal="center"/>
    </xf>
    <xf numFmtId="165" fontId="13" fillId="5" borderId="25" xfId="0" applyNumberFormat="1" applyFont="1" applyFill="1" applyBorder="1" applyAlignment="1" applyProtection="1">
      <alignment horizontal="center"/>
    </xf>
    <xf numFmtId="37" fontId="22" fillId="5" borderId="25" xfId="0" applyNumberFormat="1" applyFont="1" applyFill="1" applyBorder="1" applyAlignment="1" applyProtection="1">
      <alignment horizontal="center"/>
    </xf>
    <xf numFmtId="165" fontId="13" fillId="5" borderId="0" xfId="0" applyNumberFormat="1" applyFont="1" applyFill="1" applyBorder="1" applyAlignment="1" applyProtection="1">
      <alignment horizontal="center"/>
    </xf>
    <xf numFmtId="37" fontId="13" fillId="5" borderId="0" xfId="0" applyNumberFormat="1" applyFont="1" applyFill="1" applyBorder="1" applyAlignment="1" applyProtection="1">
      <alignment horizontal="center"/>
    </xf>
    <xf numFmtId="165" fontId="13" fillId="0" borderId="8" xfId="0" applyNumberFormat="1" applyFont="1" applyBorder="1" applyAlignment="1" applyProtection="1">
      <alignment horizontal="right" vertical="center"/>
    </xf>
    <xf numFmtId="165" fontId="13" fillId="0" borderId="9" xfId="0" applyNumberFormat="1" applyFont="1" applyBorder="1" applyAlignment="1" applyProtection="1">
      <alignment horizontal="right" vertical="center"/>
    </xf>
    <xf numFmtId="165" fontId="2" fillId="5" borderId="25" xfId="0" applyNumberFormat="1" applyFont="1" applyFill="1" applyBorder="1" applyAlignment="1" applyProtection="1">
      <alignment horizontal="right" vertical="center"/>
      <protection locked="0"/>
    </xf>
    <xf numFmtId="37" fontId="2" fillId="5" borderId="25" xfId="0" applyNumberFormat="1" applyFont="1" applyFill="1" applyBorder="1" applyAlignment="1" applyProtection="1">
      <alignment horizontal="right" vertical="center"/>
      <protection locked="0"/>
    </xf>
    <xf numFmtId="165" fontId="2" fillId="5" borderId="0" xfId="0" applyNumberFormat="1" applyFont="1" applyFill="1" applyBorder="1" applyAlignment="1" applyProtection="1">
      <alignment horizontal="right" vertical="center"/>
      <protection locked="0"/>
    </xf>
    <xf numFmtId="37" fontId="2" fillId="5" borderId="0" xfId="0" applyNumberFormat="1" applyFont="1" applyFill="1" applyBorder="1" applyAlignment="1" applyProtection="1">
      <alignment horizontal="right" vertical="center"/>
      <protection locked="0"/>
    </xf>
    <xf numFmtId="165" fontId="2" fillId="5" borderId="8" xfId="0" applyNumberFormat="1" applyFont="1" applyFill="1" applyBorder="1" applyAlignment="1" applyProtection="1">
      <alignment horizontal="right" vertical="center"/>
      <protection locked="0"/>
    </xf>
    <xf numFmtId="0" fontId="29" fillId="0" borderId="42" xfId="0" applyFont="1" applyFill="1" applyBorder="1" applyAlignment="1" applyProtection="1">
      <alignment horizontal="left" vertical="center"/>
    </xf>
    <xf numFmtId="37" fontId="3" fillId="0" borderId="0" xfId="0" applyNumberFormat="1" applyFont="1" applyBorder="1" applyAlignment="1" applyProtection="1">
      <alignment horizontal="right" vertical="center"/>
    </xf>
    <xf numFmtId="0" fontId="29" fillId="5" borderId="8" xfId="0" applyFont="1" applyFill="1" applyBorder="1" applyAlignment="1" applyProtection="1">
      <alignment horizontal="left" vertical="center"/>
    </xf>
    <xf numFmtId="165" fontId="2" fillId="0" borderId="45" xfId="0" applyNumberFormat="1" applyFont="1" applyFill="1" applyBorder="1" applyAlignment="1" applyProtection="1">
      <alignment horizontal="right" vertical="center"/>
      <protection locked="0"/>
    </xf>
    <xf numFmtId="165" fontId="2" fillId="0" borderId="45" xfId="0" applyNumberFormat="1" applyFont="1" applyBorder="1" applyAlignment="1" applyProtection="1">
      <alignment horizontal="right" vertical="center"/>
    </xf>
    <xf numFmtId="37" fontId="2" fillId="0" borderId="46" xfId="0" applyNumberFormat="1" applyFont="1" applyBorder="1" applyAlignment="1" applyProtection="1">
      <alignment horizontal="right" vertical="center"/>
    </xf>
    <xf numFmtId="165" fontId="13" fillId="5" borderId="28" xfId="0" applyNumberFormat="1" applyFont="1" applyFill="1" applyBorder="1" applyAlignment="1" applyProtection="1">
      <alignment horizontal="center"/>
    </xf>
    <xf numFmtId="37" fontId="13" fillId="5" borderId="30" xfId="0" applyNumberFormat="1" applyFont="1" applyFill="1" applyBorder="1" applyAlignment="1" applyProtection="1">
      <alignment horizontal="center"/>
    </xf>
    <xf numFmtId="165" fontId="3" fillId="5" borderId="41" xfId="0" applyNumberFormat="1" applyFont="1" applyFill="1" applyBorder="1" applyAlignment="1" applyProtection="1">
      <alignment horizontal="right" vertical="center"/>
    </xf>
    <xf numFmtId="37" fontId="3" fillId="5" borderId="2" xfId="0" applyNumberFormat="1" applyFont="1" applyFill="1" applyBorder="1" applyAlignment="1" applyProtection="1">
      <alignment horizontal="right" vertical="center"/>
    </xf>
    <xf numFmtId="165" fontId="3" fillId="5" borderId="28" xfId="0" applyNumberFormat="1" applyFont="1" applyFill="1" applyBorder="1" applyAlignment="1" applyProtection="1">
      <alignment horizontal="right" vertical="center"/>
    </xf>
    <xf numFmtId="37" fontId="3" fillId="5" borderId="30" xfId="0" applyNumberFormat="1" applyFont="1" applyFill="1" applyBorder="1" applyAlignment="1" applyProtection="1">
      <alignment horizontal="right" vertical="center"/>
    </xf>
    <xf numFmtId="37" fontId="2" fillId="2" borderId="4" xfId="0" applyNumberFormat="1" applyFont="1" applyFill="1" applyBorder="1" applyAlignment="1" applyProtection="1">
      <alignment horizontal="right" vertical="center"/>
    </xf>
    <xf numFmtId="165" fontId="2" fillId="2" borderId="0" xfId="0" applyNumberFormat="1" applyFont="1" applyFill="1" applyBorder="1" applyAlignment="1" applyProtection="1">
      <alignment horizontal="right" vertical="center"/>
    </xf>
    <xf numFmtId="165" fontId="2" fillId="2" borderId="1" xfId="0" applyNumberFormat="1" applyFont="1" applyFill="1" applyBorder="1" applyAlignment="1" applyProtection="1">
      <alignment horizontal="right" vertical="center"/>
    </xf>
    <xf numFmtId="37" fontId="2" fillId="2" borderId="0" xfId="0" applyNumberFormat="1" applyFont="1" applyFill="1" applyBorder="1" applyAlignment="1" applyProtection="1">
      <alignment horizontal="right" vertical="center"/>
    </xf>
    <xf numFmtId="0" fontId="29" fillId="0" borderId="47" xfId="0" applyFont="1" applyBorder="1" applyAlignment="1" applyProtection="1">
      <alignment horizontal="left" vertical="center" wrapText="1"/>
    </xf>
    <xf numFmtId="165" fontId="3" fillId="0" borderId="48" xfId="0" applyNumberFormat="1" applyFont="1" applyBorder="1" applyAlignment="1" applyProtection="1">
      <alignment horizontal="right" vertical="center"/>
      <protection locked="0"/>
    </xf>
    <xf numFmtId="37" fontId="3" fillId="0" borderId="35" xfId="0" applyNumberFormat="1" applyFont="1" applyBorder="1" applyAlignment="1" applyProtection="1">
      <alignment horizontal="right" vertical="center"/>
      <protection locked="0"/>
    </xf>
    <xf numFmtId="0" fontId="20" fillId="0" borderId="0" xfId="0" applyFont="1" applyBorder="1" applyAlignment="1">
      <alignment horizontal="right" vertical="center"/>
    </xf>
    <xf numFmtId="165" fontId="17" fillId="0" borderId="8" xfId="0" applyNumberFormat="1" applyFont="1" applyBorder="1" applyAlignment="1">
      <alignment horizontal="right" vertical="center"/>
    </xf>
    <xf numFmtId="37" fontId="17" fillId="0" borderId="27" xfId="0" applyNumberFormat="1" applyFont="1" applyBorder="1" applyAlignment="1">
      <alignment horizontal="right" vertical="center"/>
    </xf>
    <xf numFmtId="0" fontId="28" fillId="0" borderId="0" xfId="0" applyFont="1" applyProtection="1"/>
    <xf numFmtId="0" fontId="28" fillId="0" borderId="0" xfId="0" applyFont="1" applyAlignment="1" applyProtection="1">
      <alignment vertical="center"/>
    </xf>
    <xf numFmtId="0" fontId="34" fillId="0" borderId="0" xfId="0" applyFont="1" applyAlignment="1">
      <alignment horizontal="center"/>
    </xf>
    <xf numFmtId="0" fontId="16" fillId="0" borderId="0" xfId="0" applyFont="1" applyAlignment="1">
      <alignment horizontal="left"/>
    </xf>
    <xf numFmtId="0" fontId="32" fillId="0" borderId="0" xfId="0" applyFont="1"/>
    <xf numFmtId="0" fontId="32" fillId="0" borderId="0" xfId="0" applyFont="1" applyProtection="1"/>
    <xf numFmtId="17" fontId="32" fillId="0" borderId="0" xfId="0" applyNumberFormat="1" applyFont="1" applyProtection="1"/>
    <xf numFmtId="0" fontId="33" fillId="0" borderId="0" xfId="0" applyFont="1"/>
    <xf numFmtId="0" fontId="32" fillId="0" borderId="0" xfId="0" applyFont="1" applyAlignment="1" applyProtection="1">
      <alignment horizontal="left"/>
      <protection locked="0"/>
    </xf>
    <xf numFmtId="0" fontId="32" fillId="0" borderId="0" xfId="0" applyFont="1" applyProtection="1">
      <protection locked="0"/>
    </xf>
    <xf numFmtId="0" fontId="32" fillId="0" borderId="0" xfId="0" applyFont="1" applyAlignment="1" applyProtection="1">
      <alignment horizontal="left"/>
    </xf>
    <xf numFmtId="0" fontId="30" fillId="0" borderId="4" xfId="0" applyFont="1" applyBorder="1" applyAlignment="1" applyProtection="1">
      <alignment horizontal="left"/>
      <protection locked="0"/>
    </xf>
    <xf numFmtId="0" fontId="29" fillId="0" borderId="8" xfId="0" applyFont="1" applyBorder="1" applyAlignment="1" applyProtection="1">
      <alignment horizontal="right"/>
      <protection locked="0"/>
    </xf>
    <xf numFmtId="0" fontId="29" fillId="0" borderId="27" xfId="0" applyFont="1" applyBorder="1" applyAlignment="1" applyProtection="1">
      <alignment horizontal="left"/>
      <protection locked="0"/>
    </xf>
    <xf numFmtId="0" fontId="32" fillId="0" borderId="8" xfId="0" applyFont="1" applyBorder="1"/>
    <xf numFmtId="0" fontId="29" fillId="0" borderId="8" xfId="0" applyFont="1" applyBorder="1" applyAlignment="1" applyProtection="1">
      <alignment horizontal="center"/>
    </xf>
    <xf numFmtId="0" fontId="29" fillId="0" borderId="27" xfId="0" applyFont="1" applyBorder="1" applyAlignment="1" applyProtection="1">
      <alignment horizontal="center"/>
    </xf>
    <xf numFmtId="0" fontId="29" fillId="0" borderId="49" xfId="0" applyFont="1" applyBorder="1" applyAlignment="1" applyProtection="1">
      <alignment horizontal="left"/>
    </xf>
    <xf numFmtId="164" fontId="32" fillId="0" borderId="12" xfId="0" applyNumberFormat="1" applyFont="1" applyBorder="1" applyProtection="1"/>
    <xf numFmtId="5" fontId="32" fillId="0" borderId="13" xfId="0" applyNumberFormat="1" applyFont="1" applyBorder="1" applyProtection="1"/>
    <xf numFmtId="165" fontId="32" fillId="0" borderId="12" xfId="0" applyNumberFormat="1" applyFont="1" applyBorder="1" applyProtection="1"/>
    <xf numFmtId="37" fontId="32" fillId="0" borderId="13" xfId="0" applyNumberFormat="1" applyFont="1" applyBorder="1" applyProtection="1"/>
    <xf numFmtId="0" fontId="32" fillId="0" borderId="12" xfId="0" applyFont="1" applyBorder="1"/>
    <xf numFmtId="0" fontId="32" fillId="0" borderId="13" xfId="0" applyFont="1" applyBorder="1"/>
    <xf numFmtId="0" fontId="29" fillId="0" borderId="50" xfId="0" applyFont="1" applyBorder="1" applyAlignment="1" applyProtection="1">
      <alignment horizontal="left" indent="1"/>
    </xf>
    <xf numFmtId="164" fontId="32" fillId="0" borderId="0" xfId="0" applyNumberFormat="1" applyFont="1" applyProtection="1"/>
    <xf numFmtId="5" fontId="32" fillId="0" borderId="4" xfId="0" applyNumberFormat="1" applyFont="1" applyBorder="1" applyProtection="1"/>
    <xf numFmtId="165" fontId="32" fillId="0" borderId="0" xfId="0" applyNumberFormat="1" applyFont="1" applyProtection="1"/>
    <xf numFmtId="37" fontId="32" fillId="0" borderId="4" xfId="0" applyNumberFormat="1" applyFont="1" applyBorder="1" applyProtection="1"/>
    <xf numFmtId="0" fontId="32" fillId="0" borderId="4" xfId="0" applyFont="1" applyBorder="1"/>
    <xf numFmtId="0" fontId="28" fillId="0" borderId="38" xfId="0" applyFont="1" applyBorder="1" applyAlignment="1" applyProtection="1">
      <alignment horizontal="left" indent="1"/>
    </xf>
    <xf numFmtId="164" fontId="32" fillId="0" borderId="0" xfId="0" applyNumberFormat="1" applyFont="1" applyProtection="1">
      <protection locked="0"/>
    </xf>
    <xf numFmtId="37" fontId="32" fillId="0" borderId="4" xfId="0" applyNumberFormat="1" applyFont="1" applyBorder="1" applyProtection="1">
      <protection locked="0"/>
    </xf>
    <xf numFmtId="165" fontId="32" fillId="0" borderId="0" xfId="0" applyNumberFormat="1" applyFont="1" applyProtection="1">
      <protection locked="0"/>
    </xf>
    <xf numFmtId="164" fontId="29" fillId="0" borderId="0" xfId="0" applyNumberFormat="1" applyFont="1" applyProtection="1"/>
    <xf numFmtId="37" fontId="29" fillId="0" borderId="4" xfId="0" applyNumberFormat="1" applyFont="1" applyBorder="1" applyProtection="1"/>
    <xf numFmtId="164" fontId="32" fillId="0" borderId="0" xfId="0" applyNumberFormat="1" applyFont="1" applyFill="1" applyBorder="1" applyAlignment="1" applyProtection="1">
      <alignment horizontal="left"/>
    </xf>
    <xf numFmtId="165" fontId="32" fillId="0" borderId="0" xfId="0" applyNumberFormat="1" applyFont="1" applyFill="1" applyBorder="1" applyAlignment="1" applyProtection="1">
      <alignment horizontal="left"/>
    </xf>
    <xf numFmtId="164" fontId="29" fillId="0" borderId="0" xfId="0" applyNumberFormat="1" applyFont="1" applyFill="1" applyBorder="1" applyAlignment="1" applyProtection="1">
      <alignment horizontal="left"/>
    </xf>
    <xf numFmtId="0" fontId="29" fillId="0" borderId="51" xfId="0" applyFont="1" applyBorder="1" applyAlignment="1" applyProtection="1">
      <alignment horizontal="left"/>
    </xf>
    <xf numFmtId="164" fontId="29" fillId="0" borderId="17" xfId="0" applyNumberFormat="1" applyFont="1" applyBorder="1" applyProtection="1"/>
    <xf numFmtId="37" fontId="29" fillId="0" borderId="11" xfId="0" applyNumberFormat="1" applyFont="1" applyBorder="1" applyProtection="1"/>
    <xf numFmtId="165" fontId="29" fillId="0" borderId="17" xfId="0" applyNumberFormat="1" applyFont="1" applyBorder="1" applyProtection="1"/>
    <xf numFmtId="0" fontId="35" fillId="0" borderId="0" xfId="0" applyFont="1"/>
    <xf numFmtId="164" fontId="29" fillId="0" borderId="9" xfId="0" applyNumberFormat="1" applyFont="1" applyBorder="1" applyProtection="1"/>
    <xf numFmtId="37" fontId="29" fillId="0" borderId="30" xfId="0" applyNumberFormat="1" applyFont="1" applyBorder="1" applyProtection="1"/>
    <xf numFmtId="164" fontId="29" fillId="0" borderId="28" xfId="0" applyNumberFormat="1" applyFont="1" applyBorder="1" applyProtection="1"/>
    <xf numFmtId="165" fontId="29" fillId="0" borderId="28" xfId="0" applyNumberFormat="1" applyFont="1" applyBorder="1" applyProtection="1"/>
    <xf numFmtId="0" fontId="32" fillId="0" borderId="38" xfId="0" applyFont="1" applyBorder="1" applyAlignment="1" applyProtection="1">
      <alignment horizontal="left" indent="1"/>
    </xf>
    <xf numFmtId="0" fontId="29" fillId="0" borderId="52" xfId="0" applyFont="1" applyBorder="1" applyAlignment="1" applyProtection="1">
      <alignment horizontal="left"/>
    </xf>
    <xf numFmtId="164" fontId="29" fillId="0" borderId="5" xfId="0" applyNumberFormat="1" applyFont="1" applyBorder="1" applyProtection="1"/>
    <xf numFmtId="37" fontId="29" fillId="0" borderId="6" xfId="0" applyNumberFormat="1" applyFont="1" applyBorder="1" applyProtection="1"/>
    <xf numFmtId="165" fontId="29" fillId="0" borderId="5" xfId="0" applyNumberFormat="1" applyFont="1" applyBorder="1" applyProtection="1"/>
    <xf numFmtId="0" fontId="32" fillId="0" borderId="38" xfId="0" applyFont="1" applyBorder="1"/>
    <xf numFmtId="164" fontId="32" fillId="0" borderId="0" xfId="0" applyNumberFormat="1" applyFont="1" applyAlignment="1" applyProtection="1">
      <alignment horizontal="left"/>
    </xf>
    <xf numFmtId="37" fontId="32" fillId="0" borderId="4" xfId="0" applyNumberFormat="1" applyFont="1" applyBorder="1" applyAlignment="1" applyProtection="1">
      <alignment horizontal="left"/>
    </xf>
    <xf numFmtId="0" fontId="29" fillId="0" borderId="53" xfId="0" applyFont="1" applyBorder="1" applyAlignment="1" applyProtection="1">
      <alignment horizontal="left"/>
    </xf>
    <xf numFmtId="164" fontId="29" fillId="0" borderId="54" xfId="0" applyNumberFormat="1" applyFont="1" applyBorder="1" applyProtection="1"/>
    <xf numFmtId="37" fontId="29" fillId="0" borderId="55" xfId="0" applyNumberFormat="1" applyFont="1" applyBorder="1" applyProtection="1"/>
    <xf numFmtId="165" fontId="29" fillId="0" borderId="54" xfId="0" applyNumberFormat="1" applyFont="1" applyBorder="1" applyProtection="1"/>
    <xf numFmtId="0" fontId="36" fillId="0" borderId="0" xfId="0" applyFont="1"/>
    <xf numFmtId="5" fontId="36" fillId="0" borderId="0" xfId="0" applyNumberFormat="1" applyFont="1" applyProtection="1"/>
    <xf numFmtId="164" fontId="36" fillId="0" borderId="0" xfId="0" applyNumberFormat="1" applyFont="1" applyProtection="1"/>
    <xf numFmtId="0" fontId="36" fillId="0" borderId="0" xfId="0" applyFont="1" applyProtection="1">
      <protection locked="0"/>
    </xf>
    <xf numFmtId="0" fontId="37" fillId="0" borderId="0" xfId="0" applyFont="1"/>
    <xf numFmtId="0" fontId="38" fillId="0" borderId="0" xfId="0" applyFont="1"/>
    <xf numFmtId="0" fontId="39" fillId="0" borderId="0" xfId="0" applyFont="1"/>
    <xf numFmtId="0" fontId="39" fillId="0" borderId="0" xfId="0" applyFont="1" applyAlignment="1" applyProtection="1">
      <alignment horizontal="left"/>
    </xf>
    <xf numFmtId="0" fontId="40" fillId="0" borderId="0" xfId="0" applyFont="1"/>
    <xf numFmtId="0" fontId="41" fillId="0" borderId="0" xfId="0" applyFont="1" applyAlignment="1">
      <alignment horizontal="right"/>
    </xf>
    <xf numFmtId="0" fontId="39" fillId="0" borderId="0" xfId="0" applyFont="1" applyAlignment="1" applyProtection="1">
      <alignment horizontal="center"/>
      <protection locked="0"/>
    </xf>
    <xf numFmtId="0" fontId="28" fillId="0" borderId="0" xfId="0" applyFont="1"/>
    <xf numFmtId="0" fontId="42" fillId="0" borderId="0" xfId="0" applyFont="1" applyBorder="1"/>
    <xf numFmtId="0" fontId="39" fillId="0" borderId="0" xfId="0" applyFont="1" applyAlignment="1">
      <alignment horizontal="right"/>
    </xf>
    <xf numFmtId="0" fontId="31" fillId="0" borderId="0" xfId="0" applyFont="1" applyAlignment="1" applyProtection="1">
      <alignment vertical="center"/>
    </xf>
    <xf numFmtId="0" fontId="39" fillId="0" borderId="8" xfId="0" applyFont="1" applyBorder="1" applyAlignment="1" applyProtection="1">
      <alignment horizontal="right" vertical="center"/>
    </xf>
    <xf numFmtId="0" fontId="39" fillId="0" borderId="27" xfId="0" applyFont="1" applyBorder="1" applyAlignment="1">
      <alignment horizontal="left" vertical="center"/>
    </xf>
    <xf numFmtId="0" fontId="40" fillId="0" borderId="8" xfId="0" applyFont="1" applyBorder="1" applyAlignment="1">
      <alignment vertical="center"/>
    </xf>
    <xf numFmtId="0" fontId="39" fillId="0" borderId="27" xfId="0" applyFont="1" applyBorder="1" applyAlignment="1" applyProtection="1">
      <alignment horizontal="left" vertical="center"/>
    </xf>
    <xf numFmtId="0" fontId="39" fillId="0" borderId="8" xfId="0" applyFont="1" applyBorder="1" applyAlignment="1" applyProtection="1">
      <alignment horizontal="center"/>
    </xf>
    <xf numFmtId="0" fontId="39" fillId="0" borderId="27" xfId="0" applyFont="1" applyBorder="1" applyAlignment="1" applyProtection="1">
      <alignment horizontal="center"/>
    </xf>
    <xf numFmtId="0" fontId="39" fillId="0" borderId="8" xfId="0" applyFont="1" applyBorder="1" applyAlignment="1" applyProtection="1">
      <alignment horizontal="right"/>
    </xf>
    <xf numFmtId="0" fontId="30" fillId="0" borderId="10" xfId="0" applyFont="1" applyBorder="1" applyAlignment="1" applyProtection="1">
      <alignment horizontal="left"/>
    </xf>
    <xf numFmtId="164" fontId="28" fillId="6" borderId="10" xfId="0" applyNumberFormat="1" applyFont="1" applyFill="1" applyBorder="1" applyProtection="1">
      <protection locked="0"/>
    </xf>
    <xf numFmtId="5" fontId="28" fillId="6" borderId="12" xfId="0" applyNumberFormat="1" applyFont="1" applyFill="1" applyBorder="1" applyProtection="1">
      <protection locked="0"/>
    </xf>
    <xf numFmtId="164" fontId="28" fillId="6" borderId="10" xfId="0" applyNumberFormat="1" applyFont="1" applyFill="1" applyBorder="1" applyAlignment="1" applyProtection="1">
      <alignment horizontal="right"/>
      <protection locked="0"/>
    </xf>
    <xf numFmtId="0" fontId="30" fillId="6" borderId="10" xfId="0" applyFont="1" applyFill="1" applyBorder="1" applyProtection="1">
      <protection locked="0"/>
    </xf>
    <xf numFmtId="0" fontId="30" fillId="6" borderId="13" xfId="0" applyFont="1" applyFill="1" applyBorder="1" applyProtection="1">
      <protection locked="0"/>
    </xf>
    <xf numFmtId="0" fontId="28" fillId="0" borderId="1" xfId="0" applyFont="1" applyBorder="1" applyAlignment="1" applyProtection="1">
      <alignment horizontal="left" indent="1"/>
    </xf>
    <xf numFmtId="165" fontId="28" fillId="2" borderId="1" xfId="0" applyNumberFormat="1" applyFont="1" applyFill="1" applyBorder="1" applyProtection="1">
      <protection locked="0"/>
    </xf>
    <xf numFmtId="37" fontId="28" fillId="2" borderId="0" xfId="0" applyNumberFormat="1" applyFont="1" applyFill="1" applyProtection="1">
      <protection locked="0"/>
    </xf>
    <xf numFmtId="37" fontId="28" fillId="0" borderId="0" xfId="0" applyNumberFormat="1" applyFont="1" applyProtection="1">
      <protection locked="0"/>
    </xf>
    <xf numFmtId="165" fontId="28" fillId="0" borderId="1" xfId="0" applyNumberFormat="1" applyFont="1" applyBorder="1" applyProtection="1">
      <protection locked="0"/>
    </xf>
    <xf numFmtId="165" fontId="28" fillId="0" borderId="1" xfId="0" applyNumberFormat="1" applyFont="1" applyBorder="1" applyProtection="1"/>
    <xf numFmtId="37" fontId="28" fillId="0" borderId="4" xfId="0" applyNumberFormat="1" applyFont="1" applyBorder="1" applyProtection="1"/>
    <xf numFmtId="165" fontId="28" fillId="2" borderId="1" xfId="0" applyNumberFormat="1" applyFont="1" applyFill="1" applyBorder="1" applyAlignment="1" applyProtection="1">
      <alignment horizontal="left"/>
    </xf>
    <xf numFmtId="37" fontId="28" fillId="0" borderId="4" xfId="0" applyNumberFormat="1" applyFont="1" applyBorder="1" applyProtection="1">
      <protection locked="0"/>
    </xf>
    <xf numFmtId="165" fontId="28" fillId="2" borderId="0" xfId="0" applyNumberFormat="1" applyFont="1" applyFill="1" applyBorder="1" applyAlignment="1" applyProtection="1">
      <alignment horizontal="left"/>
    </xf>
    <xf numFmtId="165" fontId="28" fillId="2" borderId="0" xfId="0" applyNumberFormat="1" applyFont="1" applyFill="1" applyBorder="1" applyAlignment="1" applyProtection="1">
      <alignment horizontal="right"/>
    </xf>
    <xf numFmtId="0" fontId="28" fillId="4" borderId="1" xfId="0" applyFont="1" applyFill="1" applyBorder="1" applyAlignment="1" applyProtection="1">
      <alignment horizontal="left" indent="1"/>
    </xf>
    <xf numFmtId="0" fontId="28" fillId="0" borderId="1" xfId="0" applyFont="1" applyFill="1" applyBorder="1" applyAlignment="1" applyProtection="1">
      <alignment horizontal="left" indent="1"/>
    </xf>
    <xf numFmtId="165" fontId="28" fillId="0" borderId="1" xfId="0" applyNumberFormat="1" applyFont="1" applyFill="1" applyBorder="1" applyAlignment="1" applyProtection="1">
      <alignment horizontal="left"/>
    </xf>
    <xf numFmtId="37" fontId="28" fillId="0" borderId="4" xfId="0" applyNumberFormat="1" applyFont="1" applyFill="1" applyBorder="1" applyProtection="1">
      <protection locked="0"/>
    </xf>
    <xf numFmtId="165" fontId="28" fillId="0" borderId="0" xfId="0" applyNumberFormat="1" applyFont="1" applyFill="1" applyProtection="1">
      <protection locked="0"/>
    </xf>
    <xf numFmtId="37" fontId="28" fillId="0" borderId="0" xfId="0" applyNumberFormat="1" applyFont="1" applyFill="1" applyProtection="1">
      <protection locked="0"/>
    </xf>
    <xf numFmtId="165" fontId="28" fillId="0" borderId="1" xfId="0" applyNumberFormat="1" applyFont="1" applyFill="1" applyBorder="1" applyProtection="1">
      <protection locked="0"/>
    </xf>
    <xf numFmtId="165" fontId="28" fillId="0" borderId="1" xfId="0" applyNumberFormat="1" applyFont="1" applyFill="1" applyBorder="1" applyProtection="1"/>
    <xf numFmtId="37" fontId="28" fillId="0" borderId="4" xfId="0" applyNumberFormat="1" applyFont="1" applyFill="1" applyBorder="1" applyProtection="1"/>
    <xf numFmtId="37" fontId="28" fillId="2" borderId="14" xfId="0" applyNumberFormat="1" applyFont="1" applyFill="1" applyBorder="1" applyProtection="1">
      <protection locked="0"/>
    </xf>
    <xf numFmtId="165" fontId="28" fillId="2" borderId="56" xfId="0" applyNumberFormat="1" applyFont="1" applyFill="1" applyBorder="1" applyAlignment="1" applyProtection="1">
      <alignment horizontal="left"/>
    </xf>
    <xf numFmtId="0" fontId="30" fillId="0" borderId="52" xfId="0" applyFont="1" applyBorder="1" applyAlignment="1" applyProtection="1">
      <alignment horizontal="left"/>
    </xf>
    <xf numFmtId="165" fontId="30" fillId="0" borderId="7" xfId="0" applyNumberFormat="1" applyFont="1" applyBorder="1" applyProtection="1"/>
    <xf numFmtId="37" fontId="30" fillId="0" borderId="6" xfId="0" applyNumberFormat="1" applyFont="1" applyBorder="1" applyProtection="1"/>
    <xf numFmtId="165" fontId="30" fillId="0" borderId="5" xfId="0" applyNumberFormat="1" applyFont="1" applyBorder="1" applyProtection="1"/>
    <xf numFmtId="37" fontId="30" fillId="0" borderId="5" xfId="0" applyNumberFormat="1" applyFont="1" applyBorder="1" applyProtection="1"/>
    <xf numFmtId="0" fontId="30" fillId="0" borderId="1" xfId="0" applyFont="1" applyBorder="1" applyAlignment="1" applyProtection="1">
      <alignment horizontal="left"/>
    </xf>
    <xf numFmtId="165" fontId="28" fillId="6" borderId="1" xfId="0" applyNumberFormat="1" applyFont="1" applyFill="1" applyBorder="1" applyProtection="1"/>
    <xf numFmtId="37" fontId="28" fillId="6" borderId="0" xfId="0" applyNumberFormat="1" applyFont="1" applyFill="1" applyProtection="1"/>
    <xf numFmtId="165" fontId="28" fillId="6" borderId="1" xfId="0" applyNumberFormat="1" applyFont="1" applyFill="1" applyBorder="1" applyAlignment="1" applyProtection="1">
      <alignment horizontal="right"/>
    </xf>
    <xf numFmtId="165" fontId="30" fillId="6" borderId="1" xfId="0" applyNumberFormat="1" applyFont="1" applyFill="1" applyBorder="1" applyAlignment="1" applyProtection="1">
      <alignment horizontal="left"/>
    </xf>
    <xf numFmtId="37" fontId="30" fillId="6" borderId="4" xfId="0" applyNumberFormat="1" applyFont="1" applyFill="1" applyBorder="1" applyAlignment="1" applyProtection="1">
      <alignment horizontal="left"/>
    </xf>
    <xf numFmtId="0" fontId="30" fillId="0" borderId="7" xfId="0" applyFont="1" applyBorder="1" applyAlignment="1" applyProtection="1">
      <alignment horizontal="left"/>
    </xf>
    <xf numFmtId="165" fontId="30" fillId="0" borderId="7" xfId="0" applyNumberFormat="1" applyFont="1" applyBorder="1" applyAlignment="1" applyProtection="1">
      <alignment horizontal="right"/>
    </xf>
    <xf numFmtId="0" fontId="30" fillId="0" borderId="8" xfId="0" applyFont="1" applyBorder="1" applyAlignment="1" applyProtection="1">
      <alignment horizontal="left"/>
    </xf>
    <xf numFmtId="165" fontId="30" fillId="0" borderId="8" xfId="0" applyNumberFormat="1" applyFont="1" applyBorder="1" applyProtection="1"/>
    <xf numFmtId="37" fontId="30" fillId="0" borderId="25" xfId="0" applyNumberFormat="1" applyFont="1" applyBorder="1" applyAlignment="1" applyProtection="1">
      <alignment horizontal="right"/>
    </xf>
    <xf numFmtId="37" fontId="30" fillId="0" borderId="25" xfId="0" applyNumberFormat="1" applyFont="1" applyBorder="1" applyProtection="1"/>
    <xf numFmtId="165" fontId="30" fillId="0" borderId="8" xfId="0" applyNumberFormat="1" applyFont="1" applyBorder="1" applyAlignment="1" applyProtection="1">
      <alignment horizontal="right"/>
    </xf>
    <xf numFmtId="37" fontId="30" fillId="0" borderId="27" xfId="0" applyNumberFormat="1" applyFont="1" applyBorder="1" applyProtection="1"/>
    <xf numFmtId="0" fontId="30" fillId="0" borderId="7" xfId="0" applyFont="1" applyBorder="1" applyAlignment="1" applyProtection="1">
      <alignment horizontal="left" indent="1"/>
    </xf>
    <xf numFmtId="165" fontId="30" fillId="0" borderId="8" xfId="0" applyNumberFormat="1" applyFont="1" applyBorder="1" applyAlignment="1" applyProtection="1">
      <alignment horizontal="center"/>
    </xf>
    <xf numFmtId="0" fontId="30" fillId="0" borderId="57" xfId="0" applyFont="1" applyBorder="1" applyAlignment="1" applyProtection="1">
      <alignment horizontal="left"/>
    </xf>
    <xf numFmtId="165" fontId="30" fillId="0" borderId="57" xfId="0" applyNumberFormat="1" applyFont="1" applyBorder="1" applyProtection="1"/>
    <xf numFmtId="37" fontId="30" fillId="0" borderId="54" xfId="0" applyNumberFormat="1" applyFont="1" applyBorder="1" applyProtection="1"/>
    <xf numFmtId="165" fontId="30" fillId="0" borderId="57" xfId="0" applyNumberFormat="1" applyFont="1" applyBorder="1" applyAlignment="1" applyProtection="1">
      <alignment horizontal="center"/>
    </xf>
    <xf numFmtId="165" fontId="30" fillId="0" borderId="57" xfId="0" applyNumberFormat="1" applyFont="1" applyBorder="1" applyAlignment="1" applyProtection="1">
      <alignment horizontal="right"/>
    </xf>
    <xf numFmtId="37" fontId="30" fillId="0" borderId="55" xfId="0" applyNumberFormat="1" applyFont="1" applyBorder="1" applyProtection="1"/>
    <xf numFmtId="0" fontId="28" fillId="0" borderId="41" xfId="0" applyFont="1" applyBorder="1" applyAlignment="1" applyProtection="1">
      <alignment horizontal="left"/>
    </xf>
    <xf numFmtId="164" fontId="28" fillId="0" borderId="41" xfId="0" applyNumberFormat="1" applyFont="1" applyBorder="1" applyAlignment="1" applyProtection="1">
      <alignment horizontal="left"/>
    </xf>
    <xf numFmtId="37" fontId="28" fillId="0" borderId="3" xfId="0" applyNumberFormat="1" applyFont="1" applyBorder="1" applyProtection="1">
      <protection locked="0"/>
    </xf>
    <xf numFmtId="165" fontId="28" fillId="0" borderId="41" xfId="0" applyNumberFormat="1" applyFont="1" applyBorder="1" applyAlignment="1" applyProtection="1">
      <alignment horizontal="left"/>
    </xf>
    <xf numFmtId="164" fontId="28" fillId="0" borderId="41" xfId="0" applyNumberFormat="1" applyFont="1" applyBorder="1" applyAlignment="1" applyProtection="1">
      <alignment horizontal="right"/>
    </xf>
    <xf numFmtId="164" fontId="30" fillId="0" borderId="41" xfId="0" applyNumberFormat="1" applyFont="1" applyBorder="1" applyAlignment="1" applyProtection="1">
      <alignment horizontal="left"/>
    </xf>
    <xf numFmtId="37" fontId="30" fillId="0" borderId="2" xfId="0" applyNumberFormat="1" applyFont="1" applyBorder="1" applyProtection="1"/>
    <xf numFmtId="37" fontId="10" fillId="4" borderId="4" xfId="0" applyNumberFormat="1" applyFont="1" applyFill="1" applyBorder="1" applyProtection="1">
      <protection locked="0"/>
    </xf>
    <xf numFmtId="37" fontId="10" fillId="4" borderId="0" xfId="0" applyNumberFormat="1" applyFont="1" applyFill="1" applyProtection="1">
      <protection locked="0"/>
    </xf>
    <xf numFmtId="0" fontId="30" fillId="0" borderId="0" xfId="0" applyFont="1"/>
    <xf numFmtId="0" fontId="28" fillId="0" borderId="3" xfId="0" applyFont="1" applyBorder="1"/>
    <xf numFmtId="0" fontId="37" fillId="0" borderId="3" xfId="0" applyFont="1" applyBorder="1"/>
    <xf numFmtId="37" fontId="10" fillId="4" borderId="4" xfId="0" applyNumberFormat="1" applyFont="1" applyFill="1" applyBorder="1" applyProtection="1"/>
    <xf numFmtId="0" fontId="29" fillId="0" borderId="58" xfId="0" applyFont="1" applyBorder="1" applyAlignment="1" applyProtection="1">
      <alignment horizontal="left" vertical="center" indent="1"/>
    </xf>
    <xf numFmtId="0" fontId="29" fillId="0" borderId="38" xfId="0" applyFont="1" applyBorder="1" applyAlignment="1" applyProtection="1">
      <alignment horizontal="left" vertical="center" indent="1"/>
    </xf>
    <xf numFmtId="37" fontId="3" fillId="0" borderId="26" xfId="0" applyNumberFormat="1" applyFont="1" applyBorder="1" applyAlignment="1" applyProtection="1">
      <alignment horizontal="right" vertical="center"/>
      <protection locked="0"/>
    </xf>
    <xf numFmtId="165" fontId="30" fillId="0" borderId="7" xfId="0" applyNumberFormat="1" applyFont="1" applyBorder="1" applyAlignment="1" applyProtection="1">
      <alignment horizontal="center"/>
    </xf>
    <xf numFmtId="37" fontId="2" fillId="2" borderId="30" xfId="0" applyNumberFormat="1" applyFont="1" applyFill="1" applyBorder="1" applyAlignment="1" applyProtection="1">
      <alignment horizontal="right" vertical="center"/>
    </xf>
    <xf numFmtId="37" fontId="3" fillId="5" borderId="4" xfId="0" applyNumberFormat="1" applyFont="1" applyFill="1" applyBorder="1" applyAlignment="1" applyProtection="1">
      <alignment horizontal="right" vertical="center"/>
    </xf>
    <xf numFmtId="165" fontId="2" fillId="5" borderId="45" xfId="0" applyNumberFormat="1" applyFont="1" applyFill="1" applyBorder="1" applyAlignment="1" applyProtection="1">
      <alignment horizontal="right" vertical="center"/>
      <protection locked="0"/>
    </xf>
    <xf numFmtId="37" fontId="3" fillId="5" borderId="46" xfId="0" applyNumberFormat="1" applyFont="1" applyFill="1" applyBorder="1" applyAlignment="1" applyProtection="1">
      <alignment horizontal="right" vertical="center"/>
    </xf>
    <xf numFmtId="37" fontId="3" fillId="5" borderId="30" xfId="0" applyNumberFormat="1" applyFont="1" applyFill="1" applyBorder="1" applyAlignment="1" applyProtection="1">
      <alignment horizontal="right"/>
    </xf>
    <xf numFmtId="165" fontId="3" fillId="5" borderId="1" xfId="0" applyNumberFormat="1" applyFont="1" applyFill="1" applyBorder="1" applyAlignment="1" applyProtection="1">
      <alignment horizontal="right" vertical="center"/>
    </xf>
    <xf numFmtId="165" fontId="2" fillId="2" borderId="9" xfId="0" applyNumberFormat="1" applyFont="1" applyFill="1" applyBorder="1" applyAlignment="1" applyProtection="1">
      <alignment horizontal="right" vertical="center"/>
    </xf>
    <xf numFmtId="165" fontId="3" fillId="5" borderId="48" xfId="0" applyNumberFormat="1" applyFont="1" applyFill="1" applyBorder="1" applyAlignment="1" applyProtection="1">
      <alignment horizontal="right" vertical="center"/>
    </xf>
    <xf numFmtId="37" fontId="3" fillId="5" borderId="34" xfId="0" applyNumberFormat="1" applyFont="1" applyFill="1" applyBorder="1" applyAlignment="1" applyProtection="1">
      <alignment horizontal="right" vertical="center"/>
    </xf>
    <xf numFmtId="0" fontId="4" fillId="0" borderId="8" xfId="0" applyFont="1" applyBorder="1"/>
    <xf numFmtId="164" fontId="29" fillId="0" borderId="1" xfId="0" applyNumberFormat="1" applyFont="1" applyBorder="1" applyProtection="1"/>
    <xf numFmtId="3" fontId="32" fillId="0" borderId="4" xfId="0" applyNumberFormat="1" applyFont="1" applyBorder="1" applyProtection="1">
      <protection locked="0"/>
    </xf>
    <xf numFmtId="3" fontId="29" fillId="0" borderId="4" xfId="0" applyNumberFormat="1" applyFont="1" applyBorder="1" applyProtection="1"/>
    <xf numFmtId="3" fontId="32" fillId="0" borderId="59" xfId="0" applyNumberFormat="1" applyFont="1" applyBorder="1" applyProtection="1"/>
    <xf numFmtId="3" fontId="28" fillId="4" borderId="0" xfId="0" applyNumberFormat="1" applyFont="1" applyFill="1" applyBorder="1" applyProtection="1">
      <protection locked="0"/>
    </xf>
    <xf numFmtId="3" fontId="28" fillId="6" borderId="0" xfId="0" applyNumberFormat="1" applyFont="1" applyFill="1" applyProtection="1"/>
    <xf numFmtId="3" fontId="30" fillId="0" borderId="25" xfId="0" applyNumberFormat="1" applyFont="1" applyBorder="1" applyAlignment="1" applyProtection="1">
      <alignment horizontal="right"/>
    </xf>
    <xf numFmtId="3" fontId="30" fillId="2" borderId="59" xfId="0" applyNumberFormat="1" applyFont="1" applyFill="1" applyBorder="1" applyProtection="1">
      <protection locked="0"/>
    </xf>
    <xf numFmtId="165" fontId="30" fillId="2" borderId="8" xfId="0" applyNumberFormat="1" applyFont="1" applyFill="1" applyBorder="1" applyProtection="1">
      <protection locked="0"/>
    </xf>
    <xf numFmtId="3" fontId="30" fillId="2" borderId="27" xfId="0" applyNumberFormat="1" applyFont="1" applyFill="1" applyBorder="1" applyProtection="1">
      <protection locked="0"/>
    </xf>
    <xf numFmtId="3" fontId="30" fillId="2" borderId="34" xfId="0" applyNumberFormat="1" applyFont="1" applyFill="1" applyBorder="1" applyProtection="1">
      <protection locked="0"/>
    </xf>
    <xf numFmtId="165" fontId="30" fillId="2" borderId="60" xfId="0" applyNumberFormat="1" applyFont="1" applyFill="1" applyBorder="1" applyProtection="1">
      <protection locked="0"/>
    </xf>
    <xf numFmtId="3" fontId="30" fillId="2" borderId="61" xfId="0" applyNumberFormat="1" applyFont="1" applyFill="1" applyBorder="1" applyProtection="1">
      <protection locked="0"/>
    </xf>
    <xf numFmtId="165" fontId="30" fillId="2" borderId="62" xfId="0" applyNumberFormat="1" applyFont="1" applyFill="1" applyBorder="1" applyProtection="1">
      <protection locked="0"/>
    </xf>
    <xf numFmtId="3" fontId="28" fillId="2" borderId="2" xfId="0" applyNumberFormat="1" applyFont="1" applyFill="1" applyBorder="1" applyProtection="1">
      <protection locked="0"/>
    </xf>
    <xf numFmtId="164" fontId="28" fillId="0" borderId="63" xfId="0" applyNumberFormat="1" applyFont="1" applyBorder="1" applyAlignment="1" applyProtection="1">
      <alignment horizontal="left"/>
    </xf>
    <xf numFmtId="3" fontId="28" fillId="2" borderId="0" xfId="0" applyNumberFormat="1" applyFont="1" applyFill="1" applyBorder="1" applyProtection="1">
      <protection locked="0"/>
    </xf>
    <xf numFmtId="3" fontId="30" fillId="2" borderId="64" xfId="0" applyNumberFormat="1" applyFont="1" applyFill="1" applyBorder="1" applyProtection="1">
      <protection locked="0"/>
    </xf>
    <xf numFmtId="165" fontId="28" fillId="6" borderId="9" xfId="0" applyNumberFormat="1" applyFont="1" applyFill="1" applyBorder="1" applyProtection="1"/>
    <xf numFmtId="165" fontId="28" fillId="2" borderId="65" xfId="0" applyNumberFormat="1" applyFont="1" applyFill="1" applyBorder="1" applyAlignment="1" applyProtection="1">
      <alignment horizontal="left"/>
    </xf>
    <xf numFmtId="3" fontId="28" fillId="2" borderId="4" xfId="0" applyNumberFormat="1" applyFont="1" applyFill="1" applyBorder="1" applyProtection="1">
      <protection locked="0"/>
    </xf>
    <xf numFmtId="3" fontId="28" fillId="2" borderId="66" xfId="0" applyNumberFormat="1" applyFont="1" applyFill="1" applyBorder="1" applyProtection="1">
      <protection locked="0"/>
    </xf>
    <xf numFmtId="3" fontId="28" fillId="2" borderId="67" xfId="0" applyNumberFormat="1" applyFont="1" applyFill="1" applyBorder="1" applyProtection="1">
      <protection locked="0"/>
    </xf>
    <xf numFmtId="164" fontId="29" fillId="0" borderId="60" xfId="0" applyNumberFormat="1" applyFont="1" applyBorder="1" applyProtection="1">
      <protection locked="0"/>
    </xf>
    <xf numFmtId="3" fontId="29" fillId="0" borderId="61" xfId="0" applyNumberFormat="1" applyFont="1" applyBorder="1" applyProtection="1">
      <protection locked="0"/>
    </xf>
    <xf numFmtId="3" fontId="29" fillId="0" borderId="64" xfId="0" applyNumberFormat="1" applyFont="1" applyBorder="1" applyProtection="1">
      <protection locked="0"/>
    </xf>
    <xf numFmtId="3" fontId="29" fillId="0" borderId="55" xfId="0" applyNumberFormat="1" applyFont="1" applyBorder="1" applyProtection="1">
      <protection locked="0"/>
    </xf>
    <xf numFmtId="37" fontId="2" fillId="0" borderId="23" xfId="0" applyNumberFormat="1" applyFont="1" applyBorder="1" applyProtection="1"/>
    <xf numFmtId="37" fontId="2" fillId="0" borderId="30" xfId="0" applyNumberFormat="1" applyFont="1" applyFill="1" applyBorder="1"/>
    <xf numFmtId="165" fontId="3" fillId="0" borderId="8" xfId="0" applyNumberFormat="1" applyFont="1" applyBorder="1" applyAlignment="1" applyProtection="1">
      <alignment horizontal="right" vertical="center"/>
    </xf>
    <xf numFmtId="37" fontId="3" fillId="0" borderId="27" xfId="0" applyNumberFormat="1" applyFont="1" applyBorder="1" applyAlignment="1" applyProtection="1">
      <alignment horizontal="right" vertical="center"/>
    </xf>
    <xf numFmtId="3" fontId="28" fillId="0" borderId="0" xfId="0" applyNumberFormat="1" applyFont="1" applyFill="1" applyAlignment="1" applyProtection="1">
      <alignment horizontal="right"/>
      <protection locked="0"/>
    </xf>
    <xf numFmtId="3" fontId="28" fillId="5" borderId="25" xfId="0" applyNumberFormat="1" applyFont="1" applyFill="1" applyBorder="1" applyAlignment="1" applyProtection="1">
      <alignment horizontal="right"/>
      <protection locked="0"/>
    </xf>
    <xf numFmtId="0" fontId="32" fillId="0" borderId="1" xfId="0" applyFont="1" applyBorder="1" applyAlignment="1" applyProtection="1">
      <alignment horizontal="left" vertical="center"/>
    </xf>
    <xf numFmtId="0" fontId="32" fillId="0" borderId="1" xfId="0" applyFont="1" applyBorder="1" applyAlignment="1" applyProtection="1">
      <alignment horizontal="left"/>
    </xf>
    <xf numFmtId="0" fontId="32" fillId="0" borderId="1" xfId="0" applyFont="1" applyBorder="1" applyAlignment="1" applyProtection="1">
      <alignment horizontal="left" vertical="center" indent="1"/>
    </xf>
    <xf numFmtId="0" fontId="30" fillId="0" borderId="31" xfId="0" applyFont="1" applyBorder="1" applyAlignment="1" applyProtection="1">
      <alignment vertical="center"/>
      <protection locked="0"/>
    </xf>
    <xf numFmtId="0" fontId="28" fillId="0" borderId="9" xfId="0" applyFont="1" applyBorder="1" applyAlignment="1" applyProtection="1">
      <alignment horizontal="left" vertical="center"/>
    </xf>
    <xf numFmtId="0" fontId="30" fillId="0" borderId="31" xfId="0" applyFont="1" applyBorder="1" applyAlignment="1" applyProtection="1">
      <alignment horizontal="left" vertical="center" wrapText="1"/>
    </xf>
    <xf numFmtId="0" fontId="30" fillId="0" borderId="8" xfId="0" applyFont="1" applyBorder="1" applyAlignment="1" applyProtection="1">
      <alignment horizontal="left" vertical="center"/>
    </xf>
    <xf numFmtId="3" fontId="28" fillId="0" borderId="0" xfId="0" applyNumberFormat="1" applyFont="1" applyBorder="1" applyAlignment="1" applyProtection="1">
      <alignment horizontal="right" vertical="center"/>
      <protection locked="0"/>
    </xf>
    <xf numFmtId="165" fontId="28" fillId="0" borderId="9" xfId="0" applyNumberFormat="1" applyFont="1" applyBorder="1" applyAlignment="1" applyProtection="1">
      <alignment horizontal="right" vertical="center"/>
      <protection locked="0"/>
    </xf>
    <xf numFmtId="3" fontId="28" fillId="0" borderId="34" xfId="0" applyNumberFormat="1" applyFont="1" applyBorder="1" applyAlignment="1" applyProtection="1">
      <alignment horizontal="right" vertical="center"/>
      <protection locked="0"/>
    </xf>
    <xf numFmtId="165" fontId="28" fillId="0" borderId="36" xfId="0" applyNumberFormat="1" applyFont="1" applyBorder="1" applyAlignment="1" applyProtection="1">
      <alignment horizontal="right" vertical="center"/>
      <protection locked="0"/>
    </xf>
    <xf numFmtId="3" fontId="28" fillId="0" borderId="37" xfId="0" applyNumberFormat="1" applyFont="1" applyBorder="1" applyAlignment="1" applyProtection="1">
      <alignment horizontal="right" vertical="center"/>
      <protection locked="0"/>
    </xf>
    <xf numFmtId="165" fontId="30" fillId="0" borderId="60" xfId="0" applyNumberFormat="1" applyFont="1" applyBorder="1" applyAlignment="1" applyProtection="1">
      <alignment horizontal="right" vertical="center"/>
      <protection locked="0"/>
    </xf>
    <xf numFmtId="3" fontId="30" fillId="0" borderId="61" xfId="0" applyNumberFormat="1" applyFont="1" applyBorder="1" applyAlignment="1" applyProtection="1">
      <alignment horizontal="right" vertical="center"/>
      <protection locked="0"/>
    </xf>
    <xf numFmtId="165" fontId="30" fillId="0" borderId="8" xfId="0" applyNumberFormat="1" applyFont="1" applyBorder="1" applyAlignment="1" applyProtection="1">
      <alignment horizontal="right" vertical="center"/>
      <protection locked="0"/>
    </xf>
    <xf numFmtId="3" fontId="30" fillId="0" borderId="27" xfId="0" applyNumberFormat="1" applyFont="1" applyBorder="1" applyAlignment="1" applyProtection="1">
      <alignment horizontal="right" vertical="center"/>
      <protection locked="0"/>
    </xf>
    <xf numFmtId="165" fontId="3" fillId="0" borderId="30" xfId="0" applyNumberFormat="1" applyFont="1" applyBorder="1" applyAlignment="1" applyProtection="1">
      <alignment horizontal="right" vertical="center"/>
    </xf>
    <xf numFmtId="165" fontId="3" fillId="0" borderId="2" xfId="0" applyNumberFormat="1" applyFont="1" applyBorder="1" applyAlignment="1" applyProtection="1">
      <alignment horizontal="right" vertical="center"/>
    </xf>
    <xf numFmtId="165" fontId="3" fillId="0" borderId="41" xfId="0" applyNumberFormat="1" applyFont="1" applyBorder="1" applyAlignment="1" applyProtection="1">
      <alignment horizontal="right" vertical="center"/>
    </xf>
    <xf numFmtId="165" fontId="3" fillId="5" borderId="0" xfId="0" applyNumberFormat="1" applyFont="1" applyFill="1" applyBorder="1" applyAlignment="1" applyProtection="1">
      <alignment horizontal="right" vertical="center"/>
    </xf>
    <xf numFmtId="165" fontId="3" fillId="5" borderId="3" xfId="0" applyNumberFormat="1" applyFont="1" applyFill="1" applyBorder="1" applyAlignment="1" applyProtection="1">
      <alignment horizontal="right" vertical="center"/>
    </xf>
    <xf numFmtId="165" fontId="3" fillId="0" borderId="28" xfId="0" applyNumberFormat="1" applyFont="1" applyBorder="1" applyAlignment="1" applyProtection="1">
      <alignment horizontal="right" vertical="center"/>
    </xf>
    <xf numFmtId="0" fontId="32" fillId="0" borderId="68" xfId="0" applyFont="1" applyBorder="1" applyAlignment="1" applyProtection="1">
      <alignment horizontal="left" vertical="center"/>
    </xf>
    <xf numFmtId="165" fontId="13" fillId="5" borderId="8" xfId="0" applyNumberFormat="1" applyFont="1" applyFill="1" applyBorder="1" applyAlignment="1" applyProtection="1">
      <alignment horizontal="centerContinuous"/>
    </xf>
    <xf numFmtId="37" fontId="13" fillId="5" borderId="27" xfId="0" applyNumberFormat="1" applyFont="1" applyFill="1" applyBorder="1" applyAlignment="1" applyProtection="1">
      <alignment horizontal="centerContinuous"/>
    </xf>
    <xf numFmtId="165" fontId="13" fillId="5" borderId="9" xfId="0" applyNumberFormat="1" applyFont="1" applyFill="1" applyBorder="1" applyAlignment="1" applyProtection="1">
      <alignment horizontal="right" vertical="center"/>
    </xf>
    <xf numFmtId="37" fontId="13" fillId="5" borderId="30" xfId="0" applyNumberFormat="1" applyFont="1" applyFill="1" applyBorder="1" applyAlignment="1" applyProtection="1">
      <alignment horizontal="center" vertical="center"/>
    </xf>
    <xf numFmtId="165" fontId="17" fillId="5" borderId="8" xfId="0" applyNumberFormat="1" applyFont="1" applyFill="1" applyBorder="1" applyAlignment="1">
      <alignment horizontal="right" vertical="center"/>
    </xf>
    <xf numFmtId="37" fontId="17" fillId="5" borderId="27" xfId="0" applyNumberFormat="1" applyFont="1" applyFill="1" applyBorder="1" applyAlignment="1">
      <alignment horizontal="right" vertical="center"/>
    </xf>
    <xf numFmtId="37" fontId="2" fillId="5" borderId="25" xfId="0" applyNumberFormat="1" applyFont="1" applyFill="1" applyBorder="1" applyAlignment="1" applyProtection="1">
      <alignment horizontal="left" vertical="center"/>
      <protection locked="0"/>
    </xf>
    <xf numFmtId="165" fontId="2" fillId="5" borderId="1" xfId="0" applyNumberFormat="1" applyFont="1" applyFill="1" applyBorder="1" applyAlignment="1" applyProtection="1">
      <alignment horizontal="right" vertical="center"/>
      <protection locked="0"/>
    </xf>
    <xf numFmtId="37" fontId="2" fillId="5" borderId="4" xfId="0" applyNumberFormat="1" applyFont="1" applyFill="1" applyBorder="1" applyAlignment="1" applyProtection="1">
      <alignment horizontal="right" vertical="center"/>
      <protection locked="0"/>
    </xf>
    <xf numFmtId="37" fontId="2" fillId="5" borderId="43" xfId="0" applyNumberFormat="1" applyFont="1" applyFill="1" applyBorder="1" applyAlignment="1" applyProtection="1">
      <alignment horizontal="right" vertical="center"/>
    </xf>
    <xf numFmtId="0" fontId="17" fillId="0" borderId="42" xfId="0" applyFont="1" applyBorder="1"/>
    <xf numFmtId="0" fontId="16" fillId="0" borderId="42" xfId="0" applyFont="1" applyBorder="1"/>
    <xf numFmtId="0" fontId="16" fillId="0" borderId="42" xfId="0" applyFont="1" applyFill="1" applyBorder="1"/>
    <xf numFmtId="37" fontId="3" fillId="0" borderId="27" xfId="0" applyNumberFormat="1" applyFont="1" applyBorder="1" applyAlignment="1" applyProtection="1">
      <alignment horizontal="left"/>
    </xf>
    <xf numFmtId="165" fontId="3" fillId="0" borderId="8" xfId="0" applyNumberFormat="1" applyFont="1" applyBorder="1"/>
    <xf numFmtId="165" fontId="3" fillId="0" borderId="8" xfId="0" applyNumberFormat="1" applyFont="1" applyBorder="1" applyAlignment="1" applyProtection="1"/>
    <xf numFmtId="37" fontId="3" fillId="0" borderId="27" xfId="0" applyNumberFormat="1" applyFont="1" applyBorder="1" applyAlignment="1" applyProtection="1"/>
    <xf numFmtId="9" fontId="16" fillId="0" borderId="42" xfId="0" applyNumberFormat="1" applyFont="1" applyBorder="1"/>
    <xf numFmtId="9" fontId="16" fillId="0" borderId="42" xfId="2" applyFont="1" applyBorder="1"/>
    <xf numFmtId="3" fontId="16" fillId="0" borderId="42" xfId="1" applyNumberFormat="1" applyFont="1" applyBorder="1"/>
    <xf numFmtId="3" fontId="16" fillId="0" borderId="42" xfId="0" applyNumberFormat="1" applyFont="1" applyBorder="1"/>
    <xf numFmtId="0" fontId="29" fillId="0" borderId="62" xfId="0" applyNumberFormat="1" applyFont="1" applyBorder="1" applyProtection="1">
      <protection locked="0"/>
    </xf>
    <xf numFmtId="0" fontId="32" fillId="0" borderId="69" xfId="0" applyNumberFormat="1" applyFont="1" applyBorder="1" applyProtection="1"/>
    <xf numFmtId="0" fontId="29" fillId="0" borderId="57" xfId="0" applyNumberFormat="1" applyFont="1" applyBorder="1" applyProtection="1">
      <protection locked="0"/>
    </xf>
    <xf numFmtId="164" fontId="30" fillId="2" borderId="69" xfId="0" applyNumberFormat="1" applyFont="1" applyFill="1" applyBorder="1" applyProtection="1">
      <protection locked="0"/>
    </xf>
    <xf numFmtId="164" fontId="30" fillId="2" borderId="8" xfId="0" applyNumberFormat="1" applyFont="1" applyFill="1" applyBorder="1" applyProtection="1">
      <protection locked="0"/>
    </xf>
    <xf numFmtId="164" fontId="30" fillId="2" borderId="48" xfId="0" applyNumberFormat="1" applyFont="1" applyFill="1" applyBorder="1" applyProtection="1">
      <protection locked="0"/>
    </xf>
    <xf numFmtId="164" fontId="30" fillId="2" borderId="60" xfId="0" applyNumberFormat="1" applyFont="1" applyFill="1" applyBorder="1" applyProtection="1">
      <protection locked="0"/>
    </xf>
    <xf numFmtId="0" fontId="17" fillId="7" borderId="42" xfId="0" applyFont="1" applyFill="1" applyBorder="1"/>
    <xf numFmtId="9" fontId="3" fillId="0" borderId="39" xfId="2" applyFont="1" applyBorder="1" applyAlignment="1" applyProtection="1">
      <alignment horizontal="right" vertical="center"/>
    </xf>
    <xf numFmtId="9" fontId="3" fillId="0" borderId="42" xfId="2" applyFont="1" applyBorder="1" applyAlignment="1" applyProtection="1">
      <alignment horizontal="right" vertical="center"/>
    </xf>
    <xf numFmtId="0" fontId="2" fillId="0" borderId="0" xfId="0" applyFont="1" applyAlignment="1">
      <alignment horizontal="left"/>
    </xf>
    <xf numFmtId="0" fontId="32" fillId="0" borderId="0" xfId="0" applyFont="1" applyAlignment="1" applyProtection="1">
      <alignment horizontal="left"/>
    </xf>
    <xf numFmtId="0" fontId="34" fillId="0" borderId="0" xfId="0" applyFont="1" applyAlignment="1">
      <alignment horizontal="center"/>
    </xf>
    <xf numFmtId="9" fontId="2" fillId="8" borderId="8" xfId="2" applyFont="1" applyFill="1" applyBorder="1" applyAlignment="1">
      <alignment horizontal="center"/>
    </xf>
    <xf numFmtId="9" fontId="2" fillId="8" borderId="25" xfId="2" applyFont="1" applyFill="1" applyBorder="1" applyAlignment="1">
      <alignment horizontal="center"/>
    </xf>
    <xf numFmtId="9" fontId="2" fillId="8" borderId="27" xfId="2" applyFont="1" applyFill="1" applyBorder="1" applyAlignment="1">
      <alignment horizontal="center"/>
    </xf>
    <xf numFmtId="0" fontId="21" fillId="0" borderId="0" xfId="0" applyFont="1" applyBorder="1" applyAlignment="1" applyProtection="1">
      <alignment horizontal="left" vertical="center"/>
    </xf>
    <xf numFmtId="0" fontId="21" fillId="0" borderId="0" xfId="0" applyFont="1" applyBorder="1" applyAlignment="1" applyProtection="1">
      <alignment horizontal="left" vertical="center" wrapText="1"/>
    </xf>
    <xf numFmtId="9" fontId="2" fillId="7" borderId="8" xfId="2" applyFont="1" applyFill="1" applyBorder="1" applyAlignment="1">
      <alignment horizontal="center"/>
    </xf>
    <xf numFmtId="9" fontId="2" fillId="7" borderId="25" xfId="2" applyFont="1" applyFill="1" applyBorder="1" applyAlignment="1">
      <alignment horizontal="center"/>
    </xf>
    <xf numFmtId="9" fontId="2" fillId="7" borderId="27" xfId="2" applyFont="1" applyFill="1" applyBorder="1" applyAlignment="1">
      <alignment horizontal="center"/>
    </xf>
    <xf numFmtId="0" fontId="32" fillId="0" borderId="0" xfId="0" applyFont="1" applyAlignment="1" applyProtection="1">
      <alignment horizontal="centerContinuous" vertical="center"/>
    </xf>
    <xf numFmtId="0" fontId="30" fillId="0" borderId="0" xfId="0" applyFont="1" applyBorder="1" applyAlignment="1">
      <alignment horizontal="centerContinuous" vertical="center"/>
    </xf>
    <xf numFmtId="0" fontId="30" fillId="0" borderId="3" xfId="0" applyFont="1" applyBorder="1" applyAlignment="1">
      <alignment horizontal="centerContinuous" vertical="center"/>
    </xf>
    <xf numFmtId="0" fontId="28" fillId="0" borderId="0" xfId="0" applyFont="1" applyAlignment="1">
      <alignment horizontal="centerContinuous" vertical="center"/>
    </xf>
    <xf numFmtId="38" fontId="2" fillId="0" borderId="0" xfId="0" applyNumberFormat="1" applyFont="1" applyAlignment="1">
      <alignment horizontal="centerContinuous" vertical="center"/>
    </xf>
    <xf numFmtId="0" fontId="3" fillId="0" borderId="63" xfId="0" applyFont="1" applyFill="1" applyBorder="1" applyAlignment="1">
      <alignment horizontal="centerContinuous" vertical="center"/>
    </xf>
    <xf numFmtId="0" fontId="3" fillId="0" borderId="70" xfId="0" applyFont="1" applyFill="1" applyBorder="1" applyAlignment="1">
      <alignment horizontal="centerContinuous" vertical="center"/>
    </xf>
    <xf numFmtId="0" fontId="3" fillId="0" borderId="67" xfId="0" applyFont="1" applyFill="1" applyBorder="1" applyAlignment="1">
      <alignment horizontal="centerContinuous" vertical="center"/>
    </xf>
    <xf numFmtId="0" fontId="3" fillId="0" borderId="63" xfId="0" applyNumberFormat="1" applyFont="1" applyFill="1" applyBorder="1" applyAlignment="1" applyProtection="1">
      <alignment horizontal="centerContinuous" vertical="center"/>
    </xf>
    <xf numFmtId="0" fontId="3" fillId="0" borderId="70" xfId="0" applyNumberFormat="1" applyFont="1" applyFill="1" applyBorder="1" applyAlignment="1" applyProtection="1">
      <alignment horizontal="centerContinuous" vertical="center"/>
    </xf>
    <xf numFmtId="0" fontId="3" fillId="0" borderId="67" xfId="0" applyNumberFormat="1" applyFont="1" applyFill="1" applyBorder="1" applyAlignment="1" applyProtection="1">
      <alignment horizontal="centerContinuous" vertical="center"/>
    </xf>
    <xf numFmtId="164" fontId="3" fillId="0" borderId="63" xfId="0" applyNumberFormat="1" applyFont="1" applyFill="1" applyBorder="1" applyAlignment="1" applyProtection="1">
      <alignment horizontal="centerContinuous" vertical="center"/>
    </xf>
    <xf numFmtId="164" fontId="3" fillId="0" borderId="70" xfId="0" applyNumberFormat="1" applyFont="1" applyFill="1" applyBorder="1" applyAlignment="1" applyProtection="1">
      <alignment horizontal="centerContinuous" vertical="center"/>
    </xf>
    <xf numFmtId="164" fontId="3" fillId="0" borderId="67" xfId="0" applyNumberFormat="1" applyFont="1" applyFill="1" applyBorder="1" applyAlignment="1" applyProtection="1">
      <alignment horizontal="centerContinuous" vertical="center"/>
    </xf>
    <xf numFmtId="0" fontId="29" fillId="0" borderId="0" xfId="0" applyFont="1" applyAlignment="1" applyProtection="1">
      <alignment horizontal="centerContinuous" vertical="center"/>
    </xf>
    <xf numFmtId="0" fontId="28" fillId="0" borderId="0" xfId="0" applyFont="1" applyAlignment="1" applyProtection="1">
      <alignment horizontal="centerContinuous" vertical="center"/>
    </xf>
    <xf numFmtId="0" fontId="34" fillId="0" borderId="0" xfId="0" applyFont="1" applyAlignment="1">
      <alignment horizontal="centerContinuous" vertical="center"/>
    </xf>
    <xf numFmtId="0" fontId="16" fillId="0" borderId="28" xfId="0" applyFont="1" applyBorder="1" applyAlignment="1">
      <alignment horizontal="centerContinuous"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o.ca.gov/Government/IT_Policy/msdoc/SIMM20C30C-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a"/>
      <sheetName val="EXISb"/>
      <sheetName val="ALTPa"/>
      <sheetName val="ALTPb"/>
      <sheetName val="ALT1a"/>
      <sheetName val="ALT1b"/>
      <sheetName val="ALT2a"/>
      <sheetName val="ALT2b"/>
      <sheetName val="SUM3a"/>
      <sheetName val="SUM3b"/>
      <sheetName val="FUNDa"/>
      <sheetName val="FUNDb"/>
    </sheetNames>
    <sheetDataSet>
      <sheetData sheetId="0"/>
      <sheetData sheetId="1"/>
      <sheetData sheetId="2">
        <row r="1">
          <cell r="E1" t="str">
            <v>Upgrade Existing Database and Web Servers</v>
          </cell>
        </row>
      </sheetData>
      <sheetData sheetId="3">
        <row r="43">
          <cell r="E43">
            <v>150000</v>
          </cell>
          <cell r="G43">
            <v>0</v>
          </cell>
          <cell r="I43">
            <v>0</v>
          </cell>
          <cell r="K43">
            <v>0</v>
          </cell>
          <cell r="M43">
            <v>0</v>
          </cell>
        </row>
      </sheetData>
      <sheetData sheetId="4">
        <row r="1">
          <cell r="D1" t="str">
            <v>New Generic Database, Web Enabled Applications</v>
          </cell>
        </row>
      </sheetData>
      <sheetData sheetId="5"/>
      <sheetData sheetId="6">
        <row r="1">
          <cell r="D1" t="str">
            <v>Custom Database Development, Web-Enabled Applications</v>
          </cell>
        </row>
      </sheetData>
      <sheetData sheetId="7">
        <row r="40">
          <cell r="N40">
            <v>299</v>
          </cell>
        </row>
      </sheetData>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showGridLines="0" zoomScaleNormal="100" workbookViewId="0">
      <selection activeCell="E2" sqref="E2:I2"/>
    </sheetView>
  </sheetViews>
  <sheetFormatPr defaultColWidth="9" defaultRowHeight="12.3" x14ac:dyDescent="0.4"/>
  <cols>
    <col min="1" max="1" width="26.109375" style="2" customWidth="1"/>
    <col min="2" max="2" width="4.71875" style="2" customWidth="1"/>
    <col min="3" max="3" width="10.5" style="2" bestFit="1" customWidth="1"/>
    <col min="4" max="4" width="4.71875" style="2" customWidth="1"/>
    <col min="5" max="5" width="10.5" style="2" bestFit="1" customWidth="1"/>
    <col min="6" max="6" width="4.71875" style="2" customWidth="1"/>
    <col min="7" max="7" width="10.5" style="2" customWidth="1"/>
    <col min="8" max="8" width="4.71875" style="2" customWidth="1"/>
    <col min="9" max="9" width="10.38671875" style="2" customWidth="1"/>
    <col min="10" max="10" width="4.71875" style="2" customWidth="1"/>
    <col min="11" max="11" width="10.38671875" style="2" customWidth="1"/>
    <col min="12" max="12" width="4.71875" style="2" customWidth="1"/>
    <col min="13" max="13" width="10.38671875" style="2" customWidth="1"/>
    <col min="14" max="14" width="5.88671875" style="2" customWidth="1"/>
    <col min="15" max="15" width="15.6640625" style="2" customWidth="1"/>
    <col min="16" max="16384" width="9" style="2"/>
  </cols>
  <sheetData>
    <row r="1" spans="1:16" x14ac:dyDescent="0.4">
      <c r="A1" s="258" t="s">
        <v>132</v>
      </c>
      <c r="B1" s="258"/>
      <c r="C1" s="258"/>
      <c r="D1" s="259"/>
      <c r="E1" s="259"/>
      <c r="F1" s="259"/>
      <c r="G1" s="111" t="s">
        <v>31</v>
      </c>
      <c r="H1" s="259"/>
      <c r="I1" s="259"/>
      <c r="J1" s="259"/>
      <c r="K1" s="259"/>
      <c r="L1" s="259"/>
      <c r="M1" s="259"/>
      <c r="N1" s="259" t="s">
        <v>6</v>
      </c>
      <c r="O1" s="260"/>
      <c r="P1" s="261"/>
    </row>
    <row r="2" spans="1:16" x14ac:dyDescent="0.4">
      <c r="A2" s="262" t="s">
        <v>130</v>
      </c>
      <c r="B2" s="263"/>
      <c r="C2" s="263"/>
      <c r="D2" s="259"/>
      <c r="E2" s="516" t="s">
        <v>32</v>
      </c>
      <c r="F2" s="516"/>
      <c r="G2" s="516"/>
      <c r="H2" s="516"/>
      <c r="I2" s="516"/>
      <c r="J2" s="264"/>
      <c r="K2" s="264"/>
      <c r="L2" s="264"/>
      <c r="M2" s="264"/>
      <c r="N2" s="506" t="s">
        <v>122</v>
      </c>
      <c r="O2" s="506"/>
      <c r="P2" s="261"/>
    </row>
    <row r="3" spans="1:16" ht="18" customHeight="1" x14ac:dyDescent="0.4">
      <c r="A3" s="262" t="s">
        <v>121</v>
      </c>
      <c r="B3" s="263"/>
      <c r="C3" s="263"/>
      <c r="D3" s="259"/>
      <c r="E3" s="259"/>
      <c r="F3" s="259"/>
      <c r="G3" s="259"/>
      <c r="H3" s="259"/>
      <c r="I3" s="259"/>
      <c r="J3" s="259"/>
      <c r="K3" s="259"/>
      <c r="L3" s="259"/>
      <c r="M3" s="259"/>
      <c r="N3" s="259"/>
      <c r="O3" s="259"/>
      <c r="P3" s="261"/>
    </row>
    <row r="4" spans="1:16" x14ac:dyDescent="0.4">
      <c r="A4" s="262"/>
      <c r="B4" s="263"/>
      <c r="C4" s="263"/>
      <c r="D4" s="259"/>
      <c r="E4" s="259"/>
      <c r="F4" s="259"/>
      <c r="G4" s="259"/>
      <c r="H4" s="259"/>
      <c r="I4" s="259"/>
      <c r="J4" s="259"/>
      <c r="K4" s="259"/>
      <c r="L4" s="259"/>
      <c r="M4" s="259"/>
      <c r="N4" s="259"/>
      <c r="O4" s="259"/>
      <c r="P4" s="261"/>
    </row>
    <row r="5" spans="1:16" x14ac:dyDescent="0.4">
      <c r="A5" s="265"/>
      <c r="B5" s="266" t="s">
        <v>26</v>
      </c>
      <c r="C5" s="267" t="s">
        <v>104</v>
      </c>
      <c r="D5" s="266" t="s">
        <v>26</v>
      </c>
      <c r="E5" s="267" t="s">
        <v>105</v>
      </c>
      <c r="F5" s="266" t="s">
        <v>26</v>
      </c>
      <c r="G5" s="267" t="s">
        <v>106</v>
      </c>
      <c r="H5" s="266" t="s">
        <v>27</v>
      </c>
      <c r="I5" s="267" t="s">
        <v>107</v>
      </c>
      <c r="J5" s="266" t="s">
        <v>26</v>
      </c>
      <c r="K5" s="267" t="s">
        <v>109</v>
      </c>
      <c r="L5" s="266" t="s">
        <v>27</v>
      </c>
      <c r="M5" s="267" t="s">
        <v>110</v>
      </c>
      <c r="N5" s="268"/>
      <c r="O5" s="267" t="s">
        <v>103</v>
      </c>
      <c r="P5" s="261"/>
    </row>
    <row r="6" spans="1:16" ht="12.6" thickBot="1" x14ac:dyDescent="0.45">
      <c r="A6" s="263"/>
      <c r="B6" s="269" t="s">
        <v>2</v>
      </c>
      <c r="C6" s="270" t="s">
        <v>3</v>
      </c>
      <c r="D6" s="269" t="s">
        <v>2</v>
      </c>
      <c r="E6" s="270" t="s">
        <v>3</v>
      </c>
      <c r="F6" s="269" t="s">
        <v>2</v>
      </c>
      <c r="G6" s="270" t="s">
        <v>3</v>
      </c>
      <c r="H6" s="269" t="s">
        <v>2</v>
      </c>
      <c r="I6" s="270" t="s">
        <v>3</v>
      </c>
      <c r="J6" s="269" t="s">
        <v>2</v>
      </c>
      <c r="K6" s="270" t="s">
        <v>3</v>
      </c>
      <c r="L6" s="269" t="s">
        <v>2</v>
      </c>
      <c r="M6" s="270" t="s">
        <v>3</v>
      </c>
      <c r="N6" s="269" t="s">
        <v>4</v>
      </c>
      <c r="O6" s="270" t="s">
        <v>5</v>
      </c>
      <c r="P6" s="261"/>
    </row>
    <row r="7" spans="1:16" ht="12.6" thickTop="1" x14ac:dyDescent="0.4">
      <c r="A7" s="271" t="s">
        <v>28</v>
      </c>
      <c r="B7" s="272"/>
      <c r="C7" s="273"/>
      <c r="D7" s="272"/>
      <c r="E7" s="273"/>
      <c r="F7" s="272"/>
      <c r="G7" s="273"/>
      <c r="H7" s="272"/>
      <c r="I7" s="273"/>
      <c r="J7" s="272"/>
      <c r="K7" s="273"/>
      <c r="L7" s="274"/>
      <c r="M7" s="275"/>
      <c r="N7" s="276"/>
      <c r="O7" s="277"/>
      <c r="P7" s="261"/>
    </row>
    <row r="8" spans="1:16" ht="15" customHeight="1" x14ac:dyDescent="0.4">
      <c r="A8" s="278" t="s">
        <v>29</v>
      </c>
      <c r="B8" s="279"/>
      <c r="C8" s="280"/>
      <c r="D8" s="279"/>
      <c r="E8" s="280"/>
      <c r="F8" s="279"/>
      <c r="G8" s="280"/>
      <c r="H8" s="279"/>
      <c r="I8" s="280"/>
      <c r="J8" s="279"/>
      <c r="K8" s="280"/>
      <c r="L8" s="281"/>
      <c r="M8" s="282"/>
      <c r="N8" s="258"/>
      <c r="O8" s="283"/>
      <c r="P8" s="261"/>
    </row>
    <row r="9" spans="1:16" ht="15" customHeight="1" x14ac:dyDescent="0.4">
      <c r="A9" s="284" t="s">
        <v>33</v>
      </c>
      <c r="B9" s="285">
        <v>1</v>
      </c>
      <c r="C9" s="286">
        <v>50000</v>
      </c>
      <c r="D9" s="285">
        <v>1</v>
      </c>
      <c r="E9" s="286">
        <v>50000</v>
      </c>
      <c r="F9" s="285">
        <v>1</v>
      </c>
      <c r="G9" s="286">
        <v>50000</v>
      </c>
      <c r="H9" s="285">
        <v>1</v>
      </c>
      <c r="I9" s="286">
        <v>50000</v>
      </c>
      <c r="J9" s="285">
        <v>1</v>
      </c>
      <c r="K9" s="286">
        <v>50000</v>
      </c>
      <c r="L9" s="285">
        <v>1</v>
      </c>
      <c r="M9" s="286">
        <v>50000</v>
      </c>
      <c r="N9" s="288">
        <f>SUM(B9+D9+F9+H9+J9+L9)</f>
        <v>6</v>
      </c>
      <c r="O9" s="289">
        <f>SUM(C9+E9+G9+I9+K9+M9)</f>
        <v>300000</v>
      </c>
      <c r="P9" s="261"/>
    </row>
    <row r="10" spans="1:16" ht="15" customHeight="1" x14ac:dyDescent="0.4">
      <c r="A10" s="284" t="s">
        <v>34</v>
      </c>
      <c r="B10" s="290"/>
      <c r="C10" s="286">
        <v>15000</v>
      </c>
      <c r="D10" s="290"/>
      <c r="E10" s="286">
        <v>15000</v>
      </c>
      <c r="F10" s="290"/>
      <c r="G10" s="286">
        <v>15000</v>
      </c>
      <c r="H10" s="290"/>
      <c r="I10" s="286">
        <v>15000</v>
      </c>
      <c r="J10" s="290"/>
      <c r="K10" s="286">
        <v>15000</v>
      </c>
      <c r="L10" s="290"/>
      <c r="M10" s="286">
        <v>15000</v>
      </c>
      <c r="N10" s="292" t="s">
        <v>6</v>
      </c>
      <c r="O10" s="289">
        <f t="shared" ref="O10:O16" si="0">SUM(C10+E10+G10+I10+K10+M10)</f>
        <v>90000</v>
      </c>
      <c r="P10" s="261"/>
    </row>
    <row r="11" spans="1:16" ht="15" customHeight="1" x14ac:dyDescent="0.4">
      <c r="A11" s="284" t="s">
        <v>35</v>
      </c>
      <c r="B11" s="290"/>
      <c r="C11" s="286">
        <v>18000</v>
      </c>
      <c r="D11" s="290"/>
      <c r="E11" s="286">
        <v>18000</v>
      </c>
      <c r="F11" s="290"/>
      <c r="G11" s="286">
        <v>18000</v>
      </c>
      <c r="H11" s="290"/>
      <c r="I11" s="286">
        <v>18000</v>
      </c>
      <c r="J11" s="290"/>
      <c r="K11" s="286">
        <v>18000</v>
      </c>
      <c r="L11" s="290"/>
      <c r="M11" s="286">
        <v>18000</v>
      </c>
      <c r="N11" s="292"/>
      <c r="O11" s="289">
        <f t="shared" si="0"/>
        <v>108000</v>
      </c>
      <c r="P11" s="261"/>
    </row>
    <row r="12" spans="1:16" ht="15" customHeight="1" x14ac:dyDescent="0.4">
      <c r="A12" s="284" t="s">
        <v>36</v>
      </c>
      <c r="B12" s="290"/>
      <c r="C12" s="286">
        <v>0</v>
      </c>
      <c r="D12" s="290"/>
      <c r="E12" s="286">
        <v>0</v>
      </c>
      <c r="F12" s="290"/>
      <c r="G12" s="286">
        <v>0</v>
      </c>
      <c r="H12" s="290"/>
      <c r="I12" s="286">
        <v>0</v>
      </c>
      <c r="J12" s="290"/>
      <c r="K12" s="286">
        <v>0</v>
      </c>
      <c r="L12" s="290"/>
      <c r="M12" s="286">
        <v>0</v>
      </c>
      <c r="N12" s="292"/>
      <c r="O12" s="289">
        <f t="shared" si="0"/>
        <v>0</v>
      </c>
      <c r="P12" s="261"/>
    </row>
    <row r="13" spans="1:16" ht="15" customHeight="1" x14ac:dyDescent="0.4">
      <c r="A13" s="284" t="s">
        <v>37</v>
      </c>
      <c r="B13" s="290"/>
      <c r="C13" s="286">
        <v>0</v>
      </c>
      <c r="D13" s="290"/>
      <c r="E13" s="286">
        <v>0</v>
      </c>
      <c r="F13" s="290"/>
      <c r="G13" s="286">
        <v>0</v>
      </c>
      <c r="H13" s="290"/>
      <c r="I13" s="286">
        <v>0</v>
      </c>
      <c r="J13" s="290"/>
      <c r="K13" s="286">
        <v>0</v>
      </c>
      <c r="L13" s="290"/>
      <c r="M13" s="286">
        <v>0</v>
      </c>
      <c r="N13" s="292" t="s">
        <v>6</v>
      </c>
      <c r="O13" s="289">
        <f t="shared" si="0"/>
        <v>0</v>
      </c>
      <c r="P13" s="261"/>
    </row>
    <row r="14" spans="1:16" ht="15" customHeight="1" x14ac:dyDescent="0.4">
      <c r="A14" s="284" t="s">
        <v>131</v>
      </c>
      <c r="B14" s="290"/>
      <c r="C14" s="286">
        <v>0</v>
      </c>
      <c r="D14" s="290"/>
      <c r="E14" s="286">
        <v>0</v>
      </c>
      <c r="F14" s="290"/>
      <c r="G14" s="286">
        <v>0</v>
      </c>
      <c r="H14" s="290"/>
      <c r="I14" s="286">
        <v>0</v>
      </c>
      <c r="J14" s="290"/>
      <c r="K14" s="286">
        <v>0</v>
      </c>
      <c r="L14" s="290"/>
      <c r="M14" s="286">
        <v>0</v>
      </c>
      <c r="N14" s="292"/>
      <c r="O14" s="289">
        <f t="shared" si="0"/>
        <v>0</v>
      </c>
      <c r="P14" s="261"/>
    </row>
    <row r="15" spans="1:16" ht="15" customHeight="1" x14ac:dyDescent="0.4">
      <c r="A15" s="284" t="s">
        <v>38</v>
      </c>
      <c r="B15" s="290"/>
      <c r="C15" s="286">
        <v>7500</v>
      </c>
      <c r="D15" s="290"/>
      <c r="E15" s="286">
        <v>7500</v>
      </c>
      <c r="F15" s="290"/>
      <c r="G15" s="286">
        <v>7500</v>
      </c>
      <c r="H15" s="290"/>
      <c r="I15" s="286">
        <v>7500</v>
      </c>
      <c r="J15" s="290"/>
      <c r="K15" s="286">
        <v>7500</v>
      </c>
      <c r="L15" s="290"/>
      <c r="M15" s="286">
        <v>7500</v>
      </c>
      <c r="N15" s="292" t="s">
        <v>6</v>
      </c>
      <c r="O15" s="289">
        <f t="shared" si="0"/>
        <v>45000</v>
      </c>
      <c r="P15" s="261"/>
    </row>
    <row r="16" spans="1:16" s="5" customFormat="1" ht="15" customHeight="1" x14ac:dyDescent="0.4">
      <c r="A16" s="293" t="s">
        <v>39</v>
      </c>
      <c r="B16" s="294">
        <f t="shared" ref="B16:M16" si="1">SUM(B9:B15)</f>
        <v>1</v>
      </c>
      <c r="C16" s="295">
        <f t="shared" si="1"/>
        <v>90500</v>
      </c>
      <c r="D16" s="294">
        <f t="shared" si="1"/>
        <v>1</v>
      </c>
      <c r="E16" s="295">
        <f t="shared" si="1"/>
        <v>90500</v>
      </c>
      <c r="F16" s="294">
        <f t="shared" si="1"/>
        <v>1</v>
      </c>
      <c r="G16" s="295">
        <f t="shared" si="1"/>
        <v>90500</v>
      </c>
      <c r="H16" s="294">
        <f t="shared" si="1"/>
        <v>1</v>
      </c>
      <c r="I16" s="295">
        <f t="shared" si="1"/>
        <v>90500</v>
      </c>
      <c r="J16" s="294">
        <f t="shared" si="1"/>
        <v>1</v>
      </c>
      <c r="K16" s="295">
        <f t="shared" si="1"/>
        <v>90500</v>
      </c>
      <c r="L16" s="296">
        <f t="shared" si="1"/>
        <v>1</v>
      </c>
      <c r="M16" s="295">
        <f t="shared" si="1"/>
        <v>90500</v>
      </c>
      <c r="N16" s="294">
        <f>SUM(B16+D16+F16+H16+J16+L16)</f>
        <v>6</v>
      </c>
      <c r="O16" s="295">
        <f t="shared" si="0"/>
        <v>543000</v>
      </c>
      <c r="P16" s="297"/>
    </row>
    <row r="17" spans="1:16" s="5" customFormat="1" ht="26.25" customHeight="1" x14ac:dyDescent="0.4">
      <c r="A17" s="232" t="s">
        <v>42</v>
      </c>
      <c r="B17" s="298"/>
      <c r="C17" s="299"/>
      <c r="D17" s="300"/>
      <c r="E17" s="299"/>
      <c r="F17" s="300"/>
      <c r="G17" s="299"/>
      <c r="H17" s="300"/>
      <c r="I17" s="299"/>
      <c r="J17" s="300"/>
      <c r="K17" s="299"/>
      <c r="L17" s="301"/>
      <c r="M17" s="299"/>
      <c r="N17" s="300"/>
      <c r="O17" s="299"/>
      <c r="P17" s="297"/>
    </row>
    <row r="18" spans="1:16" ht="15" customHeight="1" x14ac:dyDescent="0.4">
      <c r="A18" s="302" t="s">
        <v>40</v>
      </c>
      <c r="B18" s="285">
        <v>44</v>
      </c>
      <c r="C18" s="286">
        <v>2083100</v>
      </c>
      <c r="D18" s="285">
        <v>44</v>
      </c>
      <c r="E18" s="286">
        <v>2083100</v>
      </c>
      <c r="F18" s="285">
        <v>44</v>
      </c>
      <c r="G18" s="286">
        <v>2083100</v>
      </c>
      <c r="H18" s="285">
        <v>44</v>
      </c>
      <c r="I18" s="286">
        <v>2083100</v>
      </c>
      <c r="J18" s="285">
        <v>44</v>
      </c>
      <c r="K18" s="286">
        <v>2083100</v>
      </c>
      <c r="L18" s="285">
        <v>44</v>
      </c>
      <c r="M18" s="286">
        <v>2083100</v>
      </c>
      <c r="N18" s="288">
        <f>SUM(B18+D18+F18+H18+J18+L18)</f>
        <v>264</v>
      </c>
      <c r="O18" s="289">
        <f>SUM(C18+E18+G18+I18+K18+M18)</f>
        <v>12498600</v>
      </c>
      <c r="P18" s="261"/>
    </row>
    <row r="19" spans="1:16" ht="15" customHeight="1" x14ac:dyDescent="0.4">
      <c r="A19" s="302" t="s">
        <v>38</v>
      </c>
      <c r="B19" s="290" t="s">
        <v>6</v>
      </c>
      <c r="C19" s="286">
        <v>85000</v>
      </c>
      <c r="D19" s="290" t="s">
        <v>6</v>
      </c>
      <c r="E19" s="286">
        <v>85000</v>
      </c>
      <c r="F19" s="290" t="s">
        <v>6</v>
      </c>
      <c r="G19" s="286">
        <v>85000</v>
      </c>
      <c r="H19" s="290" t="s">
        <v>6</v>
      </c>
      <c r="I19" s="286">
        <v>85000</v>
      </c>
      <c r="J19" s="290" t="s">
        <v>6</v>
      </c>
      <c r="K19" s="286">
        <v>85000</v>
      </c>
      <c r="L19" s="290" t="s">
        <v>6</v>
      </c>
      <c r="M19" s="286">
        <v>85000</v>
      </c>
      <c r="N19" s="292" t="s">
        <v>6</v>
      </c>
      <c r="O19" s="289">
        <f>SUM(C19+E19+G19+I19+K19+M19)</f>
        <v>510000</v>
      </c>
      <c r="P19" s="261"/>
    </row>
    <row r="20" spans="1:16" s="5" customFormat="1" ht="15" customHeight="1" x14ac:dyDescent="0.4">
      <c r="A20" s="303" t="s">
        <v>41</v>
      </c>
      <c r="B20" s="304">
        <f t="shared" ref="B20:M20" si="2">SUM(B18:B19)</f>
        <v>44</v>
      </c>
      <c r="C20" s="305">
        <f t="shared" si="2"/>
        <v>2168100</v>
      </c>
      <c r="D20" s="304">
        <f t="shared" si="2"/>
        <v>44</v>
      </c>
      <c r="E20" s="305">
        <f t="shared" si="2"/>
        <v>2168100</v>
      </c>
      <c r="F20" s="304">
        <f t="shared" si="2"/>
        <v>44</v>
      </c>
      <c r="G20" s="305">
        <f t="shared" si="2"/>
        <v>2168100</v>
      </c>
      <c r="H20" s="304">
        <f t="shared" si="2"/>
        <v>44</v>
      </c>
      <c r="I20" s="305">
        <f t="shared" si="2"/>
        <v>2168100</v>
      </c>
      <c r="J20" s="304">
        <f t="shared" si="2"/>
        <v>44</v>
      </c>
      <c r="K20" s="305">
        <f t="shared" si="2"/>
        <v>2168100</v>
      </c>
      <c r="L20" s="306">
        <f t="shared" si="2"/>
        <v>44</v>
      </c>
      <c r="M20" s="305">
        <f t="shared" si="2"/>
        <v>2168100</v>
      </c>
      <c r="N20" s="304">
        <f>SUM(B20+D20+F20+H20+J20+L20)</f>
        <v>264</v>
      </c>
      <c r="O20" s="305">
        <f>SUM(C20+E20+G20+I20+K20+M20)</f>
        <v>13008600</v>
      </c>
      <c r="P20" s="297"/>
    </row>
    <row r="21" spans="1:16" x14ac:dyDescent="0.4">
      <c r="A21" s="307"/>
      <c r="B21" s="279"/>
      <c r="C21" s="282"/>
      <c r="D21" s="279"/>
      <c r="E21" s="282"/>
      <c r="F21" s="279"/>
      <c r="G21" s="282"/>
      <c r="H21" s="279"/>
      <c r="I21" s="282"/>
      <c r="J21" s="279"/>
      <c r="K21" s="282"/>
      <c r="L21" s="281"/>
      <c r="M21" s="282"/>
      <c r="N21" s="308" t="s">
        <v>6</v>
      </c>
      <c r="O21" s="309" t="s">
        <v>6</v>
      </c>
      <c r="P21" s="261"/>
    </row>
    <row r="22" spans="1:16" s="5" customFormat="1" ht="12.6" thickBot="1" x14ac:dyDescent="0.45">
      <c r="A22" s="310" t="s">
        <v>30</v>
      </c>
      <c r="B22" s="311">
        <f t="shared" ref="B22:M22" si="3">SUM(B16+B20)</f>
        <v>45</v>
      </c>
      <c r="C22" s="312">
        <f t="shared" si="3"/>
        <v>2258600</v>
      </c>
      <c r="D22" s="311">
        <f t="shared" si="3"/>
        <v>45</v>
      </c>
      <c r="E22" s="312">
        <f t="shared" si="3"/>
        <v>2258600</v>
      </c>
      <c r="F22" s="311">
        <f t="shared" si="3"/>
        <v>45</v>
      </c>
      <c r="G22" s="312">
        <f t="shared" si="3"/>
        <v>2258600</v>
      </c>
      <c r="H22" s="311">
        <f t="shared" si="3"/>
        <v>45</v>
      </c>
      <c r="I22" s="312">
        <f t="shared" si="3"/>
        <v>2258600</v>
      </c>
      <c r="J22" s="311">
        <f t="shared" si="3"/>
        <v>45</v>
      </c>
      <c r="K22" s="312">
        <f t="shared" si="3"/>
        <v>2258600</v>
      </c>
      <c r="L22" s="313">
        <f t="shared" si="3"/>
        <v>45</v>
      </c>
      <c r="M22" s="312">
        <f t="shared" si="3"/>
        <v>2258600</v>
      </c>
      <c r="N22" s="311">
        <f>SUM(B22+D22+F22+H22+J22+L22)</f>
        <v>270</v>
      </c>
      <c r="O22" s="312">
        <f>SUM(C22+E22+G22+I22+K22+M22)</f>
        <v>13551600</v>
      </c>
      <c r="P22" s="297"/>
    </row>
    <row r="23" spans="1:16" ht="12.6" thickTop="1" x14ac:dyDescent="0.4">
      <c r="A23" s="314"/>
      <c r="B23" s="314"/>
      <c r="C23" s="315"/>
      <c r="D23" s="316"/>
      <c r="E23" s="315"/>
      <c r="F23" s="316"/>
      <c r="G23" s="315"/>
      <c r="H23" s="314"/>
      <c r="I23" s="315"/>
      <c r="J23" s="314"/>
      <c r="K23" s="314"/>
      <c r="L23" s="314"/>
      <c r="M23" s="314"/>
      <c r="N23" s="317"/>
      <c r="O23" s="317"/>
      <c r="P23" s="261"/>
    </row>
    <row r="24" spans="1:16" x14ac:dyDescent="0.4">
      <c r="A24" s="261"/>
      <c r="B24" s="261"/>
      <c r="C24" s="261"/>
      <c r="D24" s="261"/>
      <c r="E24" s="261"/>
      <c r="F24" s="261"/>
      <c r="G24" s="261"/>
      <c r="H24" s="261"/>
      <c r="I24" s="261"/>
      <c r="J24" s="261"/>
      <c r="K24" s="261"/>
      <c r="L24" s="261"/>
      <c r="M24" s="261"/>
      <c r="N24" s="261"/>
      <c r="O24" s="261"/>
      <c r="P24" s="261"/>
    </row>
  </sheetData>
  <phoneticPr fontId="0" type="noConversion"/>
  <printOptions horizontalCentered="1" gridLinesSet="0"/>
  <pageMargins left="0.4" right="0.5" top="1" bottom="1" header="0.5" footer="0.5"/>
  <pageSetup scale="95" orientation="landscape" horizontalDpi="4294967292" vertic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1"/>
  <sheetViews>
    <sheetView showGridLines="0" zoomScaleNormal="100" workbookViewId="0">
      <selection activeCell="B30" sqref="B30:I30"/>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65"/>
      <c r="C1" s="73"/>
      <c r="D1" s="65"/>
      <c r="E1" s="73"/>
      <c r="F1" s="65"/>
      <c r="G1" s="77" t="s">
        <v>0</v>
      </c>
      <c r="H1" s="65"/>
      <c r="I1" s="73"/>
      <c r="N1" s="1" t="str">
        <f>EXISa!N2</f>
        <v>Date Prepared:  5/18/2010</v>
      </c>
      <c r="O1"/>
    </row>
    <row r="2" spans="1:16" s="7" customFormat="1" x14ac:dyDescent="0.35">
      <c r="A2" s="56" t="str">
        <f>EXISa!A2</f>
        <v>Agency/state entity:  Dept. of Local Planning</v>
      </c>
      <c r="B2" s="65"/>
      <c r="C2" s="73"/>
      <c r="D2" s="65"/>
      <c r="E2" s="520" t="str">
        <f>EXISa!E2</f>
        <v xml:space="preserve">All costs to be shown in whole (unrounded) dollars. </v>
      </c>
      <c r="F2" s="520"/>
      <c r="G2" s="520"/>
      <c r="H2" s="520"/>
      <c r="I2" s="520"/>
      <c r="J2" s="65"/>
      <c r="K2" s="73"/>
      <c r="L2" s="65"/>
      <c r="M2" s="73"/>
      <c r="N2" s="65"/>
      <c r="O2" s="73"/>
      <c r="P2" s="9"/>
    </row>
    <row r="3" spans="1:16" s="7" customFormat="1" x14ac:dyDescent="0.35">
      <c r="A3" s="56" t="str">
        <f>EXISa!A3</f>
        <v>Project:  Upgrade Database and Servers</v>
      </c>
      <c r="B3" s="65"/>
      <c r="C3" s="73"/>
      <c r="D3" s="65"/>
      <c r="E3" s="73"/>
      <c r="F3" s="65"/>
      <c r="G3" s="73"/>
      <c r="H3" s="65"/>
      <c r="I3" s="73"/>
      <c r="J3" s="65"/>
      <c r="K3" s="73"/>
      <c r="L3" s="65"/>
      <c r="M3" s="73"/>
      <c r="N3" s="65"/>
      <c r="O3" s="73"/>
      <c r="P3" s="9"/>
    </row>
    <row r="4" spans="1:16" s="7" customFormat="1" x14ac:dyDescent="0.35">
      <c r="A4" s="56"/>
      <c r="B4" s="65"/>
      <c r="C4" s="73"/>
      <c r="D4" s="65"/>
      <c r="E4" s="73"/>
      <c r="F4" s="65"/>
      <c r="G4" s="73"/>
      <c r="H4" s="65"/>
      <c r="I4" s="73"/>
      <c r="J4" s="65"/>
      <c r="K4" s="73"/>
      <c r="L4" s="65"/>
      <c r="M4" s="73"/>
      <c r="N4" s="65"/>
      <c r="O4" s="73"/>
      <c r="P4" s="9"/>
    </row>
    <row r="5" spans="1:16" s="16" customFormat="1" x14ac:dyDescent="0.35">
      <c r="A5" s="3"/>
      <c r="B5" s="53"/>
      <c r="C5" s="487" t="s">
        <v>103</v>
      </c>
      <c r="D5" s="53" t="s">
        <v>13</v>
      </c>
      <c r="E5" s="487" t="str">
        <f>EXISb!E5</f>
        <v>2015/16</v>
      </c>
      <c r="F5" s="53" t="s">
        <v>13</v>
      </c>
      <c r="G5" s="487" t="str">
        <f>EXISb!G5</f>
        <v>2016/17</v>
      </c>
      <c r="H5" s="53" t="s">
        <v>13</v>
      </c>
      <c r="I5" s="487" t="str">
        <f>EXISb!I5</f>
        <v>2017/18</v>
      </c>
      <c r="J5" s="53" t="s">
        <v>13</v>
      </c>
      <c r="K5" s="487" t="str">
        <f>EXISb!K5</f>
        <v>2018/19</v>
      </c>
      <c r="L5" s="53" t="s">
        <v>13</v>
      </c>
      <c r="M5" s="487" t="str">
        <f>EXISb!M5</f>
        <v>2020/21</v>
      </c>
      <c r="N5" s="488"/>
      <c r="O5" s="487" t="s">
        <v>1</v>
      </c>
      <c r="P5" s="15"/>
    </row>
    <row r="6" spans="1:16" s="7" customFormat="1" x14ac:dyDescent="0.35">
      <c r="A6" s="1"/>
      <c r="B6" s="489" t="s">
        <v>2</v>
      </c>
      <c r="C6" s="490" t="s">
        <v>3</v>
      </c>
      <c r="D6" s="489" t="s">
        <v>2</v>
      </c>
      <c r="E6" s="490" t="s">
        <v>3</v>
      </c>
      <c r="F6" s="489" t="s">
        <v>2</v>
      </c>
      <c r="G6" s="490" t="s">
        <v>3</v>
      </c>
      <c r="H6" s="489" t="s">
        <v>2</v>
      </c>
      <c r="I6" s="490" t="s">
        <v>3</v>
      </c>
      <c r="J6" s="489" t="s">
        <v>2</v>
      </c>
      <c r="K6" s="490" t="s">
        <v>3</v>
      </c>
      <c r="L6" s="489" t="s">
        <v>2</v>
      </c>
      <c r="M6" s="490" t="s">
        <v>3</v>
      </c>
      <c r="N6" s="489" t="s">
        <v>4</v>
      </c>
      <c r="O6" s="490" t="s">
        <v>5</v>
      </c>
      <c r="P6" s="9"/>
    </row>
    <row r="7" spans="1:16" x14ac:dyDescent="0.35">
      <c r="A7" s="84" t="s">
        <v>67</v>
      </c>
      <c r="B7" s="67"/>
      <c r="C7" s="74"/>
      <c r="D7" s="68"/>
      <c r="E7" s="74"/>
      <c r="F7" s="68"/>
      <c r="G7" s="74"/>
      <c r="H7" s="68"/>
      <c r="I7" s="74"/>
      <c r="J7" s="69"/>
      <c r="K7" s="78"/>
      <c r="L7" s="58"/>
      <c r="M7" s="78"/>
      <c r="N7" s="71"/>
      <c r="O7" s="446"/>
      <c r="P7" s="25"/>
    </row>
    <row r="8" spans="1:16" ht="11.85" customHeight="1" x14ac:dyDescent="0.35">
      <c r="A8" s="51" t="s">
        <v>39</v>
      </c>
      <c r="B8" s="54">
        <f>EXISb!B16</f>
        <v>6</v>
      </c>
      <c r="C8" s="75">
        <f>EXISb!C16</f>
        <v>543000</v>
      </c>
      <c r="D8" s="54">
        <f>EXISb!D16</f>
        <v>1</v>
      </c>
      <c r="E8" s="75">
        <f>EXISb!E16</f>
        <v>90500</v>
      </c>
      <c r="F8" s="54">
        <f>EXISb!F16</f>
        <v>0</v>
      </c>
      <c r="G8" s="75">
        <f>EXISb!G16</f>
        <v>0</v>
      </c>
      <c r="H8" s="54">
        <f>EXISb!H16</f>
        <v>0</v>
      </c>
      <c r="I8" s="75">
        <f>EXISb!I16</f>
        <v>0</v>
      </c>
      <c r="J8" s="54">
        <f>EXISb!J16</f>
        <v>0</v>
      </c>
      <c r="K8" s="75">
        <f>EXISb!K16</f>
        <v>0</v>
      </c>
      <c r="L8" s="54">
        <f>EXISb!L16</f>
        <v>0</v>
      </c>
      <c r="M8" s="75">
        <f>EXISb!M16</f>
        <v>0</v>
      </c>
      <c r="N8" s="54">
        <f>EXISb!N16</f>
        <v>7</v>
      </c>
      <c r="O8" s="49">
        <f>EXISb!O16</f>
        <v>633500</v>
      </c>
      <c r="P8" s="25"/>
    </row>
    <row r="9" spans="1:16" ht="11.85" customHeight="1" x14ac:dyDescent="0.35">
      <c r="A9" s="51" t="s">
        <v>63</v>
      </c>
      <c r="B9" s="54">
        <f>EXISb!B20</f>
        <v>264</v>
      </c>
      <c r="C9" s="75">
        <f>EXISb!C20</f>
        <v>13008600</v>
      </c>
      <c r="D9" s="54">
        <f>EXISb!D20</f>
        <v>44</v>
      </c>
      <c r="E9" s="75">
        <f>EXISb!E20</f>
        <v>2168100</v>
      </c>
      <c r="F9" s="54">
        <f>EXISb!F20</f>
        <v>0</v>
      </c>
      <c r="G9" s="75">
        <f>EXISb!G20</f>
        <v>0</v>
      </c>
      <c r="H9" s="54">
        <f>EXISb!H20</f>
        <v>0</v>
      </c>
      <c r="I9" s="75">
        <f>EXISb!I20</f>
        <v>0</v>
      </c>
      <c r="J9" s="54">
        <f>EXISb!J20</f>
        <v>0</v>
      </c>
      <c r="K9" s="75">
        <f>EXISb!K20</f>
        <v>0</v>
      </c>
      <c r="L9" s="54">
        <f>EXISb!L20</f>
        <v>0</v>
      </c>
      <c r="M9" s="75">
        <f>EXISb!M20</f>
        <v>0</v>
      </c>
      <c r="N9" s="54">
        <f>EXISb!N20</f>
        <v>308</v>
      </c>
      <c r="O9" s="83">
        <f>EXISb!O20</f>
        <v>15176700</v>
      </c>
      <c r="P9" s="25"/>
    </row>
    <row r="10" spans="1:16" ht="11.85" customHeight="1" thickBot="1" x14ac:dyDescent="0.4">
      <c r="A10" s="97" t="s">
        <v>64</v>
      </c>
      <c r="B10" s="89">
        <f>EXISb!B22</f>
        <v>270</v>
      </c>
      <c r="C10" s="76">
        <f>EXISb!C22</f>
        <v>13551600</v>
      </c>
      <c r="D10" s="89">
        <f>EXISb!D22</f>
        <v>45</v>
      </c>
      <c r="E10" s="76">
        <f>EXISb!E22</f>
        <v>2258600</v>
      </c>
      <c r="F10" s="89">
        <f>EXISb!F22</f>
        <v>0</v>
      </c>
      <c r="G10" s="76">
        <f>EXISb!G22</f>
        <v>0</v>
      </c>
      <c r="H10" s="89">
        <f>EXISb!H22</f>
        <v>0</v>
      </c>
      <c r="I10" s="76">
        <f>EXISb!I22</f>
        <v>0</v>
      </c>
      <c r="J10" s="89">
        <f>EXISb!J22</f>
        <v>0</v>
      </c>
      <c r="K10" s="76">
        <f>EXISb!K22</f>
        <v>0</v>
      </c>
      <c r="L10" s="89">
        <f>EXISb!L22</f>
        <v>0</v>
      </c>
      <c r="M10" s="76">
        <f>EXISb!M22</f>
        <v>0</v>
      </c>
      <c r="N10" s="89">
        <f>EXISb!N22</f>
        <v>315</v>
      </c>
      <c r="O10" s="76">
        <f>EXISb!O22</f>
        <v>15810200</v>
      </c>
      <c r="P10" s="25"/>
    </row>
    <row r="11" spans="1:16" ht="11.85" customHeight="1" thickTop="1" thickBot="1" x14ac:dyDescent="0.4">
      <c r="A11" s="90"/>
      <c r="B11" s="94"/>
      <c r="C11" s="93"/>
      <c r="D11" s="94"/>
      <c r="E11" s="93"/>
      <c r="F11" s="94"/>
      <c r="G11" s="93"/>
      <c r="H11" s="94"/>
      <c r="I11" s="93"/>
      <c r="J11" s="94"/>
      <c r="K11" s="93"/>
      <c r="L11" s="94"/>
      <c r="M11" s="93"/>
      <c r="N11" s="94"/>
      <c r="O11" s="93"/>
      <c r="P11" s="25"/>
    </row>
    <row r="12" spans="1:16" ht="11.85" customHeight="1" thickTop="1" x14ac:dyDescent="0.35">
      <c r="A12" s="85" t="s">
        <v>68</v>
      </c>
      <c r="B12" s="521" t="str">
        <f>[1]ALTPa!E1</f>
        <v>Upgrade Existing Database and Web Servers</v>
      </c>
      <c r="C12" s="522"/>
      <c r="D12" s="522"/>
      <c r="E12" s="522"/>
      <c r="F12" s="522"/>
      <c r="G12" s="522"/>
      <c r="H12" s="522"/>
      <c r="I12" s="523"/>
      <c r="J12" s="70"/>
      <c r="K12" s="79"/>
      <c r="L12" s="70" t="s">
        <v>6</v>
      </c>
      <c r="M12" s="79"/>
      <c r="N12" s="72"/>
      <c r="O12" s="81"/>
      <c r="P12" s="25"/>
    </row>
    <row r="13" spans="1:16" ht="11.85" customHeight="1" x14ac:dyDescent="0.35">
      <c r="A13" s="51" t="s">
        <v>22</v>
      </c>
      <c r="B13" s="54">
        <f>ALTPb!B33</f>
        <v>12</v>
      </c>
      <c r="C13" s="75">
        <f>ALTPb!C33</f>
        <v>1709288</v>
      </c>
      <c r="D13" s="54">
        <f>ALTPb!D33</f>
        <v>0.5</v>
      </c>
      <c r="E13" s="75">
        <f>ALTPb!E33</f>
        <v>54500</v>
      </c>
      <c r="F13" s="54">
        <f>ALTPb!F33</f>
        <v>0</v>
      </c>
      <c r="G13" s="75">
        <f>ALTPb!G33</f>
        <v>0</v>
      </c>
      <c r="H13" s="54">
        <f>ALTPb!H33</f>
        <v>0</v>
      </c>
      <c r="I13" s="75">
        <f>ALTPb!I33</f>
        <v>0</v>
      </c>
      <c r="J13" s="54">
        <f>ALTPb!J33</f>
        <v>0</v>
      </c>
      <c r="K13" s="75">
        <f>ALTPb!K33</f>
        <v>0</v>
      </c>
      <c r="L13" s="54">
        <f>ALTPb!L33</f>
        <v>0</v>
      </c>
      <c r="M13" s="75">
        <f>ALTPb!M33</f>
        <v>0</v>
      </c>
      <c r="N13" s="54">
        <f>ALTPb!N33</f>
        <v>12.5</v>
      </c>
      <c r="O13" s="49">
        <f>ALTPb!O33</f>
        <v>1763788</v>
      </c>
      <c r="P13" s="25"/>
    </row>
    <row r="14" spans="1:16" ht="11.85" customHeight="1" x14ac:dyDescent="0.35">
      <c r="A14" s="51" t="s">
        <v>69</v>
      </c>
      <c r="B14" s="54">
        <f>ALTPb!B41</f>
        <v>264</v>
      </c>
      <c r="C14" s="75">
        <f>ALTPb!C41</f>
        <v>13102200</v>
      </c>
      <c r="D14" s="54">
        <f>ALTPb!D41</f>
        <v>43</v>
      </c>
      <c r="E14" s="75">
        <f>ALTPb!E41</f>
        <v>2101000</v>
      </c>
      <c r="F14" s="54">
        <f>ALTPb!F41</f>
        <v>0</v>
      </c>
      <c r="G14" s="75">
        <f>ALTPb!G41</f>
        <v>0</v>
      </c>
      <c r="H14" s="54">
        <f>ALTPb!H41</f>
        <v>0</v>
      </c>
      <c r="I14" s="75">
        <f>ALTPb!I41</f>
        <v>0</v>
      </c>
      <c r="J14" s="54">
        <f>ALTPb!J41</f>
        <v>0</v>
      </c>
      <c r="K14" s="75">
        <f>ALTPb!K41</f>
        <v>0</v>
      </c>
      <c r="L14" s="54">
        <f>ALTPb!L41</f>
        <v>0</v>
      </c>
      <c r="M14" s="75">
        <f>ALTPb!M41</f>
        <v>0</v>
      </c>
      <c r="N14" s="54">
        <f>ALTPb!N41</f>
        <v>307</v>
      </c>
      <c r="O14" s="49">
        <f>ALTPb!O41</f>
        <v>15203200</v>
      </c>
      <c r="P14" s="25"/>
    </row>
    <row r="15" spans="1:16" ht="11.85" customHeight="1" x14ac:dyDescent="0.35">
      <c r="A15" s="86" t="s">
        <v>65</v>
      </c>
      <c r="B15" s="52">
        <f>ALTPb!B42</f>
        <v>276</v>
      </c>
      <c r="C15" s="48">
        <f>ALTPb!C42</f>
        <v>14811488</v>
      </c>
      <c r="D15" s="52">
        <f>ALTPb!D42</f>
        <v>43.5</v>
      </c>
      <c r="E15" s="48">
        <f>ALTPb!E42</f>
        <v>2155500</v>
      </c>
      <c r="F15" s="52">
        <f>ALTPb!F42</f>
        <v>0</v>
      </c>
      <c r="G15" s="48">
        <f>ALTPb!G42</f>
        <v>0</v>
      </c>
      <c r="H15" s="52">
        <f>ALTPb!H42</f>
        <v>0</v>
      </c>
      <c r="I15" s="48">
        <f>ALTPb!I42</f>
        <v>0</v>
      </c>
      <c r="J15" s="52">
        <f>ALTPb!J42</f>
        <v>0</v>
      </c>
      <c r="K15" s="48">
        <f>ALTPb!K42</f>
        <v>0</v>
      </c>
      <c r="L15" s="52">
        <f>ALTPb!L42</f>
        <v>0</v>
      </c>
      <c r="M15" s="48">
        <f>ALTPb!M42</f>
        <v>0</v>
      </c>
      <c r="N15" s="52">
        <f>ALTPb!N42</f>
        <v>319.5</v>
      </c>
      <c r="O15" s="50">
        <f>ALTPb!O42</f>
        <v>16966988</v>
      </c>
      <c r="P15" s="25"/>
    </row>
    <row r="16" spans="1:16" ht="11.85" customHeight="1" x14ac:dyDescent="0.35">
      <c r="A16" s="4" t="s">
        <v>7</v>
      </c>
      <c r="B16" s="54">
        <f t="shared" ref="B16:O16" si="0">SUM(B10-B15)</f>
        <v>-6</v>
      </c>
      <c r="C16" s="49">
        <f t="shared" si="0"/>
        <v>-1259888</v>
      </c>
      <c r="D16" s="54">
        <f t="shared" si="0"/>
        <v>1.5</v>
      </c>
      <c r="E16" s="49">
        <f t="shared" si="0"/>
        <v>103100</v>
      </c>
      <c r="F16" s="54">
        <f t="shared" si="0"/>
        <v>0</v>
      </c>
      <c r="G16" s="49">
        <f t="shared" si="0"/>
        <v>0</v>
      </c>
      <c r="H16" s="54">
        <f t="shared" si="0"/>
        <v>0</v>
      </c>
      <c r="I16" s="49">
        <f t="shared" si="0"/>
        <v>0</v>
      </c>
      <c r="J16" s="54">
        <f t="shared" si="0"/>
        <v>0</v>
      </c>
      <c r="K16" s="49">
        <f t="shared" si="0"/>
        <v>0</v>
      </c>
      <c r="L16" s="54">
        <f t="shared" si="0"/>
        <v>0</v>
      </c>
      <c r="M16" s="49">
        <f t="shared" si="0"/>
        <v>0</v>
      </c>
      <c r="N16" s="54">
        <f t="shared" si="0"/>
        <v>-4.5</v>
      </c>
      <c r="O16" s="49">
        <f t="shared" si="0"/>
        <v>-1156788</v>
      </c>
      <c r="P16" s="25"/>
    </row>
    <row r="17" spans="1:16" ht="11.85" customHeight="1" x14ac:dyDescent="0.35">
      <c r="A17" s="4" t="s">
        <v>66</v>
      </c>
      <c r="B17" s="57"/>
      <c r="C17" s="75">
        <f>ALTPb!C43</f>
        <v>250000</v>
      </c>
      <c r="D17" s="57"/>
      <c r="E17" s="75">
        <f>ALTPb!E43</f>
        <v>150000</v>
      </c>
      <c r="F17" s="57"/>
      <c r="G17" s="75">
        <f>ALTPb!G43</f>
        <v>0</v>
      </c>
      <c r="H17" s="57"/>
      <c r="I17" s="75">
        <f>ALTPb!I43</f>
        <v>0</v>
      </c>
      <c r="J17" s="57"/>
      <c r="K17" s="75">
        <f>ALTPb!K43</f>
        <v>0</v>
      </c>
      <c r="L17" s="57"/>
      <c r="M17" s="75">
        <f>ALTPb!M43</f>
        <v>0</v>
      </c>
      <c r="N17" s="57"/>
      <c r="O17" s="49">
        <f>ALTPb!O43</f>
        <v>400000</v>
      </c>
      <c r="P17" s="25"/>
    </row>
    <row r="18" spans="1:16" ht="11.85" customHeight="1" x14ac:dyDescent="0.35">
      <c r="A18" s="100" t="s">
        <v>8</v>
      </c>
      <c r="B18" s="101">
        <f>SUM(B16)</f>
        <v>-6</v>
      </c>
      <c r="C18" s="102">
        <f>SUM(C16+C17)</f>
        <v>-1009888</v>
      </c>
      <c r="D18" s="101">
        <f>SUM(D16)</f>
        <v>1.5</v>
      </c>
      <c r="E18" s="102">
        <f>SUM(E16+E17)</f>
        <v>253100</v>
      </c>
      <c r="F18" s="101">
        <f>SUM(F16)</f>
        <v>0</v>
      </c>
      <c r="G18" s="102">
        <f>SUM(G16+G17)</f>
        <v>0</v>
      </c>
      <c r="H18" s="101">
        <f>SUM(H16)</f>
        <v>0</v>
      </c>
      <c r="I18" s="102">
        <f>SUM(I16+I17)</f>
        <v>0</v>
      </c>
      <c r="J18" s="101">
        <f>SUM(J16)</f>
        <v>0</v>
      </c>
      <c r="K18" s="102">
        <f>SUM(K16+K17)</f>
        <v>0</v>
      </c>
      <c r="L18" s="101">
        <f>SUM(L16)</f>
        <v>0</v>
      </c>
      <c r="M18" s="102">
        <f>SUM(M16+M17)</f>
        <v>0</v>
      </c>
      <c r="N18" s="101">
        <f>SUM(N16)</f>
        <v>-4.5</v>
      </c>
      <c r="O18" s="102">
        <f>SUM(O16+O17)</f>
        <v>-756788</v>
      </c>
      <c r="P18" s="25"/>
    </row>
    <row r="19" spans="1:16" ht="11.85" customHeight="1" thickBot="1" x14ac:dyDescent="0.4">
      <c r="A19" s="104" t="s">
        <v>9</v>
      </c>
      <c r="B19" s="105">
        <f t="shared" ref="B19:O19" si="1">B18</f>
        <v>-6</v>
      </c>
      <c r="C19" s="106">
        <f t="shared" si="1"/>
        <v>-1009888</v>
      </c>
      <c r="D19" s="105">
        <f t="shared" si="1"/>
        <v>1.5</v>
      </c>
      <c r="E19" s="106">
        <f t="shared" si="1"/>
        <v>253100</v>
      </c>
      <c r="F19" s="105">
        <f t="shared" si="1"/>
        <v>0</v>
      </c>
      <c r="G19" s="106">
        <f t="shared" si="1"/>
        <v>0</v>
      </c>
      <c r="H19" s="105">
        <f t="shared" si="1"/>
        <v>0</v>
      </c>
      <c r="I19" s="106">
        <f t="shared" si="1"/>
        <v>0</v>
      </c>
      <c r="J19" s="105">
        <f t="shared" si="1"/>
        <v>0</v>
      </c>
      <c r="K19" s="106">
        <f t="shared" si="1"/>
        <v>0</v>
      </c>
      <c r="L19" s="105">
        <f t="shared" si="1"/>
        <v>0</v>
      </c>
      <c r="M19" s="106">
        <f t="shared" si="1"/>
        <v>0</v>
      </c>
      <c r="N19" s="105">
        <f t="shared" si="1"/>
        <v>-4.5</v>
      </c>
      <c r="O19" s="445">
        <f t="shared" si="1"/>
        <v>-756788</v>
      </c>
      <c r="P19" s="25"/>
    </row>
    <row r="20" spans="1:16" ht="11.85" customHeight="1" thickTop="1" thickBot="1" x14ac:dyDescent="0.4">
      <c r="A20" s="90"/>
      <c r="B20" s="94"/>
      <c r="C20" s="93"/>
      <c r="D20" s="94"/>
      <c r="E20" s="93"/>
      <c r="F20" s="94"/>
      <c r="G20" s="93"/>
      <c r="H20" s="94"/>
      <c r="I20" s="93"/>
      <c r="J20" s="94"/>
      <c r="K20" s="93"/>
      <c r="L20" s="94"/>
      <c r="M20" s="93"/>
      <c r="N20" s="95"/>
      <c r="O20" s="96"/>
      <c r="P20" s="25"/>
    </row>
    <row r="21" spans="1:16" ht="11.85" customHeight="1" thickTop="1" x14ac:dyDescent="0.35">
      <c r="A21" s="87" t="s">
        <v>70</v>
      </c>
      <c r="B21" s="524" t="str">
        <f>[1]ALT1a!D1</f>
        <v>New Generic Database, Web Enabled Applications</v>
      </c>
      <c r="C21" s="525"/>
      <c r="D21" s="525"/>
      <c r="E21" s="525"/>
      <c r="F21" s="525"/>
      <c r="G21" s="525"/>
      <c r="H21" s="525"/>
      <c r="I21" s="526"/>
      <c r="J21" s="58"/>
      <c r="K21" s="78"/>
      <c r="L21" s="58" t="s">
        <v>6</v>
      </c>
      <c r="M21" s="78"/>
      <c r="N21" s="71"/>
      <c r="O21" s="80"/>
      <c r="P21" s="25"/>
    </row>
    <row r="22" spans="1:16" s="36" customFormat="1" ht="15" customHeight="1" x14ac:dyDescent="0.35">
      <c r="A22" s="51" t="s">
        <v>22</v>
      </c>
      <c r="B22" s="54">
        <f>ALT1b!B33</f>
        <v>17.5</v>
      </c>
      <c r="C22" s="75">
        <f>ALT1b!C33</f>
        <v>4328125</v>
      </c>
      <c r="D22" s="54">
        <f>ALT1b!D33</f>
        <v>1</v>
      </c>
      <c r="E22" s="75">
        <f>ALT1b!E33</f>
        <v>85000</v>
      </c>
      <c r="F22" s="54">
        <f>ALT1b!F33</f>
        <v>0</v>
      </c>
      <c r="G22" s="75">
        <f>ALT1b!G33</f>
        <v>0</v>
      </c>
      <c r="H22" s="54">
        <f>ALT1b!H33</f>
        <v>0</v>
      </c>
      <c r="I22" s="75">
        <f>ALT1b!I33</f>
        <v>0</v>
      </c>
      <c r="J22" s="54">
        <f>ALT1b!J33</f>
        <v>0</v>
      </c>
      <c r="K22" s="75">
        <f>ALT1b!K33</f>
        <v>0</v>
      </c>
      <c r="L22" s="54">
        <f>ALT1b!L33</f>
        <v>0</v>
      </c>
      <c r="M22" s="75">
        <f>ALT1b!M33</f>
        <v>0</v>
      </c>
      <c r="N22" s="54">
        <f>ALT1b!N33</f>
        <v>18.5</v>
      </c>
      <c r="O22" s="49">
        <f>ALT1b!O33</f>
        <v>4413125</v>
      </c>
      <c r="P22" s="35"/>
    </row>
    <row r="23" spans="1:16" ht="11.85" customHeight="1" x14ac:dyDescent="0.35">
      <c r="A23" s="51" t="s">
        <v>69</v>
      </c>
      <c r="B23" s="54">
        <f>ALT1b!B41</f>
        <v>264</v>
      </c>
      <c r="C23" s="75">
        <f>ALT1b!C41</f>
        <v>13102200</v>
      </c>
      <c r="D23" s="54">
        <f>ALT1b!D41</f>
        <v>43</v>
      </c>
      <c r="E23" s="75">
        <f>ALT1b!E41</f>
        <v>2101000</v>
      </c>
      <c r="F23" s="54">
        <f>ALT1b!F41</f>
        <v>0</v>
      </c>
      <c r="G23" s="75">
        <f>ALT1b!G41</f>
        <v>0</v>
      </c>
      <c r="H23" s="54">
        <f>ALT1b!H41</f>
        <v>0</v>
      </c>
      <c r="I23" s="75">
        <f>ALT1b!I41</f>
        <v>0</v>
      </c>
      <c r="J23" s="54">
        <f>ALT1b!J41</f>
        <v>0</v>
      </c>
      <c r="K23" s="75">
        <f>ALT1b!K41</f>
        <v>0</v>
      </c>
      <c r="L23" s="54">
        <f>ALT1b!L41</f>
        <v>0</v>
      </c>
      <c r="M23" s="75">
        <f>ALT1b!M41</f>
        <v>0</v>
      </c>
      <c r="N23" s="54">
        <f>ALT1b!N41</f>
        <v>307</v>
      </c>
      <c r="O23" s="49">
        <f>ALT1b!O41</f>
        <v>15203200</v>
      </c>
    </row>
    <row r="24" spans="1:16" ht="11.85" customHeight="1" x14ac:dyDescent="0.35">
      <c r="A24" s="86" t="s">
        <v>65</v>
      </c>
      <c r="B24" s="52">
        <f>ALT1b!B42</f>
        <v>281.5</v>
      </c>
      <c r="C24" s="48">
        <f>ALT1b!C42</f>
        <v>17430325</v>
      </c>
      <c r="D24" s="52">
        <f>ALT1b!D42</f>
        <v>44</v>
      </c>
      <c r="E24" s="48">
        <f>ALT1b!E42</f>
        <v>2186000</v>
      </c>
      <c r="F24" s="52">
        <f>ALT1b!F42</f>
        <v>0</v>
      </c>
      <c r="G24" s="48">
        <f>ALT1b!G42</f>
        <v>0</v>
      </c>
      <c r="H24" s="52">
        <f>ALT1b!H42</f>
        <v>0</v>
      </c>
      <c r="I24" s="48">
        <f>ALT1b!I42</f>
        <v>0</v>
      </c>
      <c r="J24" s="52">
        <f>ALT1b!J42</f>
        <v>0</v>
      </c>
      <c r="K24" s="48">
        <f>ALT1b!K42</f>
        <v>0</v>
      </c>
      <c r="L24" s="52">
        <f>ALT1b!L42</f>
        <v>0</v>
      </c>
      <c r="M24" s="48">
        <f>ALT1b!M42</f>
        <v>0</v>
      </c>
      <c r="N24" s="52">
        <f>ALT1b!N42</f>
        <v>325.5</v>
      </c>
      <c r="O24" s="50">
        <f>ALT1b!O42</f>
        <v>19616325</v>
      </c>
    </row>
    <row r="25" spans="1:16" ht="11.85" customHeight="1" x14ac:dyDescent="0.35">
      <c r="A25" s="4" t="s">
        <v>7</v>
      </c>
      <c r="B25" s="54">
        <f t="shared" ref="B25:O25" si="2">SUM(B10-B24)</f>
        <v>-11.5</v>
      </c>
      <c r="C25" s="49">
        <f t="shared" si="2"/>
        <v>-3878725</v>
      </c>
      <c r="D25" s="54">
        <f t="shared" si="2"/>
        <v>1</v>
      </c>
      <c r="E25" s="49">
        <f t="shared" si="2"/>
        <v>72600</v>
      </c>
      <c r="F25" s="54">
        <f t="shared" si="2"/>
        <v>0</v>
      </c>
      <c r="G25" s="49">
        <f t="shared" si="2"/>
        <v>0</v>
      </c>
      <c r="H25" s="54">
        <f t="shared" si="2"/>
        <v>0</v>
      </c>
      <c r="I25" s="49">
        <f t="shared" si="2"/>
        <v>0</v>
      </c>
      <c r="J25" s="54">
        <f t="shared" si="2"/>
        <v>0</v>
      </c>
      <c r="K25" s="49">
        <f t="shared" si="2"/>
        <v>0</v>
      </c>
      <c r="L25" s="54">
        <f t="shared" si="2"/>
        <v>0</v>
      </c>
      <c r="M25" s="49">
        <f t="shared" si="2"/>
        <v>0</v>
      </c>
      <c r="N25" s="54">
        <f t="shared" si="2"/>
        <v>-10.5</v>
      </c>
      <c r="O25" s="49">
        <f t="shared" si="2"/>
        <v>-3806125</v>
      </c>
    </row>
    <row r="26" spans="1:16" ht="11.85" customHeight="1" x14ac:dyDescent="0.35">
      <c r="A26" s="4" t="s">
        <v>66</v>
      </c>
      <c r="B26" s="57" t="s">
        <v>6</v>
      </c>
      <c r="C26" s="75">
        <f>ALT1b!C43</f>
        <v>0</v>
      </c>
      <c r="D26" s="57" t="s">
        <v>6</v>
      </c>
      <c r="E26" s="75">
        <f>ALT1b!E43</f>
        <v>0</v>
      </c>
      <c r="F26" s="57" t="s">
        <v>6</v>
      </c>
      <c r="G26" s="75">
        <f>ALT1b!G43</f>
        <v>0</v>
      </c>
      <c r="H26" s="57" t="s">
        <v>6</v>
      </c>
      <c r="I26" s="75">
        <f>ALT1b!I43</f>
        <v>0</v>
      </c>
      <c r="J26" s="57" t="s">
        <v>6</v>
      </c>
      <c r="K26" s="75">
        <f>ALT1b!K43</f>
        <v>0</v>
      </c>
      <c r="L26" s="57" t="s">
        <v>6</v>
      </c>
      <c r="M26" s="75">
        <f>ALT1b!M43</f>
        <v>0</v>
      </c>
      <c r="N26" s="57" t="s">
        <v>6</v>
      </c>
      <c r="O26" s="49">
        <f>ALT1b!O43</f>
        <v>0</v>
      </c>
    </row>
    <row r="27" spans="1:16" ht="11.85" customHeight="1" x14ac:dyDescent="0.35">
      <c r="A27" s="100" t="s">
        <v>8</v>
      </c>
      <c r="B27" s="101">
        <f>SUM(B25)</f>
        <v>-11.5</v>
      </c>
      <c r="C27" s="102">
        <f>SUM(C25+C26)</f>
        <v>-3878725</v>
      </c>
      <c r="D27" s="101">
        <f>SUM(D25)</f>
        <v>1</v>
      </c>
      <c r="E27" s="102">
        <f>SUM(E25+E26)</f>
        <v>72600</v>
      </c>
      <c r="F27" s="101">
        <f>SUM(F25)</f>
        <v>0</v>
      </c>
      <c r="G27" s="102">
        <f>SUM(G25+G26)</f>
        <v>0</v>
      </c>
      <c r="H27" s="101">
        <f>SUM(H25)</f>
        <v>0</v>
      </c>
      <c r="I27" s="102">
        <f>SUM(I25+I26)</f>
        <v>0</v>
      </c>
      <c r="J27" s="101">
        <f>SUM(J25)</f>
        <v>0</v>
      </c>
      <c r="K27" s="102">
        <f>SUM(K25+K26)</f>
        <v>0</v>
      </c>
      <c r="L27" s="101">
        <f>SUM(L25)</f>
        <v>0</v>
      </c>
      <c r="M27" s="102">
        <f>SUM(M25+M26)</f>
        <v>0</v>
      </c>
      <c r="N27" s="101">
        <f>SUM(N25)</f>
        <v>-10.5</v>
      </c>
      <c r="O27" s="102">
        <f>SUM(O25+O26)</f>
        <v>-3806125</v>
      </c>
    </row>
    <row r="28" spans="1:16" ht="11.85" customHeight="1" thickBot="1" x14ac:dyDescent="0.4">
      <c r="A28" s="104" t="s">
        <v>9</v>
      </c>
      <c r="B28" s="105">
        <f t="shared" ref="B28:O28" si="3">B27</f>
        <v>-11.5</v>
      </c>
      <c r="C28" s="106">
        <f t="shared" si="3"/>
        <v>-3878725</v>
      </c>
      <c r="D28" s="105">
        <f t="shared" si="3"/>
        <v>1</v>
      </c>
      <c r="E28" s="106">
        <f t="shared" si="3"/>
        <v>72600</v>
      </c>
      <c r="F28" s="105">
        <f t="shared" si="3"/>
        <v>0</v>
      </c>
      <c r="G28" s="106">
        <f t="shared" si="3"/>
        <v>0</v>
      </c>
      <c r="H28" s="105">
        <f t="shared" si="3"/>
        <v>0</v>
      </c>
      <c r="I28" s="106">
        <f t="shared" si="3"/>
        <v>0</v>
      </c>
      <c r="J28" s="105">
        <f t="shared" si="3"/>
        <v>0</v>
      </c>
      <c r="K28" s="106">
        <f t="shared" si="3"/>
        <v>0</v>
      </c>
      <c r="L28" s="105">
        <f t="shared" si="3"/>
        <v>0</v>
      </c>
      <c r="M28" s="106">
        <f t="shared" si="3"/>
        <v>0</v>
      </c>
      <c r="N28" s="105">
        <f t="shared" si="3"/>
        <v>-10.5</v>
      </c>
      <c r="O28" s="445">
        <f t="shared" si="3"/>
        <v>-3806125</v>
      </c>
    </row>
    <row r="29" spans="1:16" ht="11.85" customHeight="1" thickTop="1" thickBot="1" x14ac:dyDescent="0.4">
      <c r="A29" s="90"/>
      <c r="B29" s="91"/>
      <c r="C29" s="92"/>
      <c r="D29" s="91"/>
      <c r="E29" s="92"/>
      <c r="F29" s="91"/>
      <c r="G29" s="92"/>
      <c r="H29" s="91"/>
      <c r="I29" s="93"/>
      <c r="J29" s="94"/>
      <c r="K29" s="93"/>
      <c r="L29" s="94"/>
      <c r="M29" s="93"/>
      <c r="N29" s="95"/>
      <c r="O29" s="96"/>
    </row>
    <row r="30" spans="1:16" ht="11.85" customHeight="1" thickTop="1" x14ac:dyDescent="0.35">
      <c r="A30" s="85" t="s">
        <v>71</v>
      </c>
      <c r="B30" s="527" t="str">
        <f>[1]ALT2a!D1</f>
        <v>Custom Database Development, Web-Enabled Applications</v>
      </c>
      <c r="C30" s="528"/>
      <c r="D30" s="528"/>
      <c r="E30" s="528"/>
      <c r="F30" s="528"/>
      <c r="G30" s="528"/>
      <c r="H30" s="528"/>
      <c r="I30" s="529"/>
      <c r="J30" s="70"/>
      <c r="K30" s="79"/>
      <c r="L30" s="70"/>
      <c r="M30" s="79"/>
      <c r="N30" s="72"/>
      <c r="O30" s="81"/>
    </row>
    <row r="31" spans="1:16" ht="11.85" customHeight="1" x14ac:dyDescent="0.35">
      <c r="A31" s="51" t="s">
        <v>22</v>
      </c>
      <c r="B31" s="54">
        <f>ALT2b!B33</f>
        <v>17.5</v>
      </c>
      <c r="C31" s="75">
        <f>ALT2b!C33</f>
        <v>5097475</v>
      </c>
      <c r="D31" s="54">
        <f>ALT2b!D33</f>
        <v>1</v>
      </c>
      <c r="E31" s="75">
        <f>ALT2b!E33</f>
        <v>84000</v>
      </c>
      <c r="F31" s="54">
        <f>ALT2b!F33</f>
        <v>0</v>
      </c>
      <c r="G31" s="75">
        <f>ALT2b!G33</f>
        <v>0</v>
      </c>
      <c r="H31" s="54">
        <f>ALT2b!H33</f>
        <v>0</v>
      </c>
      <c r="I31" s="75">
        <f>ALT2b!I33</f>
        <v>0</v>
      </c>
      <c r="J31" s="54">
        <f>ALT2b!J33</f>
        <v>0</v>
      </c>
      <c r="K31" s="75">
        <f>ALT2b!K33</f>
        <v>0</v>
      </c>
      <c r="L31" s="54">
        <f>ALT2b!L33</f>
        <v>0</v>
      </c>
      <c r="M31" s="75">
        <f>ALT2b!M33</f>
        <v>0</v>
      </c>
      <c r="N31" s="54">
        <f>ALT2b!N33</f>
        <v>18.5</v>
      </c>
      <c r="O31" s="49">
        <f>ALT2b!O33</f>
        <v>5181475</v>
      </c>
    </row>
    <row r="32" spans="1:16" s="36" customFormat="1" ht="15" customHeight="1" x14ac:dyDescent="0.35">
      <c r="A32" s="51" t="s">
        <v>69</v>
      </c>
      <c r="B32" s="54">
        <v>257</v>
      </c>
      <c r="C32" s="75">
        <f>ALT2b!C41</f>
        <v>12890700</v>
      </c>
      <c r="D32" s="54">
        <f>ALT2b!D41</f>
        <v>42</v>
      </c>
      <c r="E32" s="75">
        <f>ALT2b!E41</f>
        <v>2030500</v>
      </c>
      <c r="F32" s="54">
        <f>ALT2b!F41</f>
        <v>0</v>
      </c>
      <c r="G32" s="75">
        <f>ALT2b!G41</f>
        <v>0</v>
      </c>
      <c r="H32" s="54">
        <f>ALT2b!H41</f>
        <v>0</v>
      </c>
      <c r="I32" s="75">
        <f>ALT2b!I41</f>
        <v>0</v>
      </c>
      <c r="J32" s="54">
        <f>ALT2b!J41</f>
        <v>0</v>
      </c>
      <c r="K32" s="75">
        <f>ALT2b!K41</f>
        <v>0</v>
      </c>
      <c r="L32" s="54">
        <f>ALT2b!L41</f>
        <v>0</v>
      </c>
      <c r="M32" s="75">
        <f>ALT2b!M41</f>
        <v>0</v>
      </c>
      <c r="N32" s="54">
        <f>[1]ALT2b!N40</f>
        <v>299</v>
      </c>
      <c r="O32" s="83">
        <f>ALT2b!O41</f>
        <v>14921200</v>
      </c>
    </row>
    <row r="33" spans="1:16" s="36" customFormat="1" ht="15" customHeight="1" x14ac:dyDescent="0.35">
      <c r="A33" s="86" t="s">
        <v>65</v>
      </c>
      <c r="B33" s="52">
        <f>ALT2b!B42</f>
        <v>278.5</v>
      </c>
      <c r="C33" s="50">
        <f>ALT2b!C42</f>
        <v>17988175</v>
      </c>
      <c r="D33" s="52">
        <f>ALT2b!D42</f>
        <v>43</v>
      </c>
      <c r="E33" s="50">
        <f>ALT2b!E42</f>
        <v>2114500</v>
      </c>
      <c r="F33" s="52">
        <f>ALT2b!F42</f>
        <v>0</v>
      </c>
      <c r="G33" s="50">
        <f>ALT2b!G42</f>
        <v>0</v>
      </c>
      <c r="H33" s="52">
        <f>ALT2b!H42</f>
        <v>0</v>
      </c>
      <c r="I33" s="50">
        <f>ALT2b!I42</f>
        <v>0</v>
      </c>
      <c r="J33" s="52">
        <f>ALT2b!J42</f>
        <v>0</v>
      </c>
      <c r="K33" s="50">
        <f>ALT2b!K42</f>
        <v>0</v>
      </c>
      <c r="L33" s="52">
        <f>ALT2b!L42</f>
        <v>0</v>
      </c>
      <c r="M33" s="50">
        <f>ALT2b!M42</f>
        <v>0</v>
      </c>
      <c r="N33" s="52">
        <f>ALT2b!N42</f>
        <v>321.5</v>
      </c>
      <c r="O33" s="50">
        <f>ALT2b!O42</f>
        <v>20102675</v>
      </c>
    </row>
    <row r="34" spans="1:16" ht="15" customHeight="1" x14ac:dyDescent="0.35">
      <c r="A34" s="4" t="s">
        <v>7</v>
      </c>
      <c r="B34" s="54">
        <f t="shared" ref="B34:O34" si="4">SUM(B10-B33)</f>
        <v>-8.5</v>
      </c>
      <c r="C34" s="76">
        <f t="shared" si="4"/>
        <v>-4436575</v>
      </c>
      <c r="D34" s="54">
        <f t="shared" si="4"/>
        <v>2</v>
      </c>
      <c r="E34" s="76">
        <f t="shared" si="4"/>
        <v>144100</v>
      </c>
      <c r="F34" s="54">
        <f t="shared" si="4"/>
        <v>0</v>
      </c>
      <c r="G34" s="76">
        <f t="shared" si="4"/>
        <v>0</v>
      </c>
      <c r="H34" s="54">
        <f t="shared" si="4"/>
        <v>0</v>
      </c>
      <c r="I34" s="76">
        <f t="shared" si="4"/>
        <v>0</v>
      </c>
      <c r="J34" s="54">
        <f t="shared" si="4"/>
        <v>0</v>
      </c>
      <c r="K34" s="76">
        <f t="shared" si="4"/>
        <v>0</v>
      </c>
      <c r="L34" s="54">
        <f t="shared" si="4"/>
        <v>0</v>
      </c>
      <c r="M34" s="76">
        <f t="shared" si="4"/>
        <v>0</v>
      </c>
      <c r="N34" s="54">
        <f t="shared" si="4"/>
        <v>-6.5</v>
      </c>
      <c r="O34" s="76">
        <f t="shared" si="4"/>
        <v>-4292475</v>
      </c>
      <c r="P34" s="25"/>
    </row>
    <row r="35" spans="1:16" ht="15" customHeight="1" x14ac:dyDescent="0.35">
      <c r="A35" s="4" t="s">
        <v>66</v>
      </c>
      <c r="B35" s="57" t="s">
        <v>6</v>
      </c>
      <c r="C35" s="75">
        <f>ALT2b!C43</f>
        <v>0</v>
      </c>
      <c r="D35" s="57" t="s">
        <v>6</v>
      </c>
      <c r="E35" s="75">
        <f>ALT2b!E43</f>
        <v>0</v>
      </c>
      <c r="F35" s="57" t="s">
        <v>6</v>
      </c>
      <c r="G35" s="75">
        <f>ALT2b!G43</f>
        <v>0</v>
      </c>
      <c r="H35" s="57" t="s">
        <v>6</v>
      </c>
      <c r="I35" s="75">
        <f>ALT2b!I43</f>
        <v>0</v>
      </c>
      <c r="J35" s="57" t="s">
        <v>6</v>
      </c>
      <c r="K35" s="75">
        <f>ALT2b!K43</f>
        <v>0</v>
      </c>
      <c r="L35" s="57" t="s">
        <v>6</v>
      </c>
      <c r="M35" s="75">
        <f>ALT2b!M43</f>
        <v>0</v>
      </c>
      <c r="N35" s="57" t="s">
        <v>6</v>
      </c>
      <c r="O35" s="49">
        <f>ALT2b!O43</f>
        <v>0</v>
      </c>
      <c r="P35" s="25"/>
    </row>
    <row r="36" spans="1:16" ht="15" customHeight="1" x14ac:dyDescent="0.35">
      <c r="A36" s="100" t="s">
        <v>8</v>
      </c>
      <c r="B36" s="101">
        <f>SUM(B34)</f>
        <v>-8.5</v>
      </c>
      <c r="C36" s="103">
        <f>SUM(C34+C35)</f>
        <v>-4436575</v>
      </c>
      <c r="D36" s="101">
        <f>SUM(D34)</f>
        <v>2</v>
      </c>
      <c r="E36" s="103">
        <f>SUM(E34+E35)</f>
        <v>144100</v>
      </c>
      <c r="F36" s="101">
        <f>SUM(F34)</f>
        <v>0</v>
      </c>
      <c r="G36" s="103">
        <f>SUM(G34+G35)</f>
        <v>0</v>
      </c>
      <c r="H36" s="101">
        <f>SUM(H34)</f>
        <v>0</v>
      </c>
      <c r="I36" s="103">
        <f>SUM(I34+I35)</f>
        <v>0</v>
      </c>
      <c r="J36" s="101">
        <f>SUM(J34)</f>
        <v>0</v>
      </c>
      <c r="K36" s="103">
        <f>SUM(K34+K35)</f>
        <v>0</v>
      </c>
      <c r="L36" s="101">
        <f>SUM(L34)</f>
        <v>0</v>
      </c>
      <c r="M36" s="103">
        <f>SUM(M34+M35)</f>
        <v>0</v>
      </c>
      <c r="N36" s="101">
        <f>SUM(N34)</f>
        <v>-6.5</v>
      </c>
      <c r="O36" s="102">
        <f>SUM(O34+O35)</f>
        <v>-4292475</v>
      </c>
      <c r="P36" s="25"/>
    </row>
    <row r="37" spans="1:16" s="36" customFormat="1" ht="15" customHeight="1" thickBot="1" x14ac:dyDescent="0.4">
      <c r="A37" s="104" t="s">
        <v>9</v>
      </c>
      <c r="B37" s="105">
        <f t="shared" ref="B37:O37" si="5">B36</f>
        <v>-8.5</v>
      </c>
      <c r="C37" s="106">
        <f t="shared" si="5"/>
        <v>-4436575</v>
      </c>
      <c r="D37" s="105">
        <f t="shared" si="5"/>
        <v>2</v>
      </c>
      <c r="E37" s="106">
        <f t="shared" si="5"/>
        <v>144100</v>
      </c>
      <c r="F37" s="105">
        <f t="shared" si="5"/>
        <v>0</v>
      </c>
      <c r="G37" s="106">
        <f t="shared" si="5"/>
        <v>0</v>
      </c>
      <c r="H37" s="105">
        <f t="shared" si="5"/>
        <v>0</v>
      </c>
      <c r="I37" s="106">
        <f t="shared" si="5"/>
        <v>0</v>
      </c>
      <c r="J37" s="105">
        <f t="shared" si="5"/>
        <v>0</v>
      </c>
      <c r="K37" s="106">
        <f t="shared" si="5"/>
        <v>0</v>
      </c>
      <c r="L37" s="105">
        <f t="shared" si="5"/>
        <v>0</v>
      </c>
      <c r="M37" s="106">
        <f t="shared" si="5"/>
        <v>0</v>
      </c>
      <c r="N37" s="105">
        <f t="shared" si="5"/>
        <v>-6.5</v>
      </c>
      <c r="O37" s="445">
        <f t="shared" si="5"/>
        <v>-4292475</v>
      </c>
      <c r="P37" s="35"/>
    </row>
    <row r="38" spans="1:16" ht="12" thickTop="1" x14ac:dyDescent="0.35">
      <c r="A38" s="38"/>
      <c r="B38" s="38"/>
      <c r="C38" s="38"/>
      <c r="D38" s="38"/>
      <c r="E38" s="39"/>
      <c r="F38" s="40"/>
      <c r="G38" s="38"/>
      <c r="H38" s="38"/>
      <c r="I38" s="38"/>
      <c r="J38" s="38"/>
      <c r="K38" s="38"/>
      <c r="L38" s="38"/>
      <c r="M38" s="38"/>
      <c r="N38" s="41"/>
      <c r="O38" s="41"/>
    </row>
    <row r="39" spans="1:16" ht="12.3" x14ac:dyDescent="0.4">
      <c r="A39" s="42"/>
      <c r="B39" s="42"/>
      <c r="C39" s="42"/>
      <c r="D39" s="42"/>
      <c r="E39" s="43"/>
      <c r="F39" s="44"/>
      <c r="G39" s="42"/>
      <c r="H39" s="42"/>
      <c r="I39" s="42"/>
      <c r="J39" s="42"/>
      <c r="K39" s="42"/>
      <c r="L39" s="42"/>
      <c r="M39" s="42"/>
      <c r="N39" s="45"/>
      <c r="O39" s="45"/>
    </row>
    <row r="40" spans="1:16" ht="12.3" x14ac:dyDescent="0.4">
      <c r="A40" s="42"/>
      <c r="B40" s="42"/>
      <c r="C40" s="42"/>
      <c r="D40" s="42"/>
      <c r="E40" s="42"/>
      <c r="F40" s="44"/>
      <c r="G40" s="42"/>
      <c r="H40" s="42"/>
      <c r="I40" s="42"/>
      <c r="J40" s="42"/>
      <c r="K40" s="42"/>
      <c r="L40" s="42"/>
      <c r="M40" s="42"/>
      <c r="N40" s="45"/>
      <c r="O40" s="45"/>
    </row>
    <row r="41" spans="1:16" ht="12.3" x14ac:dyDescent="0.4">
      <c r="A41" s="42"/>
      <c r="B41" s="42"/>
      <c r="C41" s="42"/>
      <c r="D41" s="42"/>
      <c r="E41" s="42" t="s">
        <v>6</v>
      </c>
      <c r="F41" s="44"/>
      <c r="G41" s="42"/>
      <c r="H41" s="42"/>
      <c r="I41" s="42"/>
      <c r="J41" s="42"/>
      <c r="K41" s="42"/>
      <c r="L41" s="42"/>
      <c r="M41" s="42"/>
      <c r="N41" s="45"/>
      <c r="O41" s="45"/>
    </row>
  </sheetData>
  <printOptions horizontalCentered="1" gridLinesSet="0"/>
  <pageMargins left="0.5" right="0.5" top="1" bottom="0.25" header="0.5" footer="0.5"/>
  <pageSetup scale="86"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L60"/>
  <sheetViews>
    <sheetView showGridLines="0" zoomScale="90" zoomScaleNormal="90" workbookViewId="0">
      <selection activeCell="A30" sqref="A30:O30"/>
    </sheetView>
  </sheetViews>
  <sheetFormatPr defaultRowHeight="11.7" x14ac:dyDescent="0.35"/>
  <cols>
    <col min="1" max="1" width="32.38671875" style="6" customWidth="1"/>
    <col min="2" max="2" width="4.71875" style="121" customWidth="1"/>
    <col min="3" max="3" width="9.609375" style="74" customWidth="1"/>
    <col min="4" max="4" width="4.71875" style="121" customWidth="1"/>
    <col min="5" max="5" width="8.71875" style="74" customWidth="1"/>
    <col min="6" max="6" width="4.71875" style="121" customWidth="1"/>
    <col min="7" max="7" width="8.71875" style="74" customWidth="1"/>
    <col min="8" max="8" width="4.71875" style="121" customWidth="1"/>
    <col min="9" max="9" width="8.71875" style="74" customWidth="1"/>
    <col min="10" max="10" width="4.71875" style="121" customWidth="1"/>
    <col min="11" max="11" width="8.71875" style="74" customWidth="1"/>
    <col min="12" max="12" width="4.71875" style="121" customWidth="1"/>
    <col min="13" max="13" width="8.71875" style="74" customWidth="1"/>
    <col min="14" max="14" width="7.38671875" style="126" customWidth="1"/>
    <col min="15" max="15" width="10.38671875" style="149" customWidth="1"/>
  </cols>
  <sheetData>
    <row r="1" spans="1:38" x14ac:dyDescent="0.35">
      <c r="A1" s="325" t="s">
        <v>132</v>
      </c>
      <c r="B1" s="530" t="s">
        <v>10</v>
      </c>
      <c r="C1" s="530"/>
      <c r="D1" s="530"/>
      <c r="E1" s="530"/>
      <c r="F1" s="530"/>
      <c r="G1" s="530"/>
      <c r="H1" s="530"/>
      <c r="I1" s="530"/>
      <c r="J1" s="530"/>
      <c r="K1" s="530"/>
    </row>
    <row r="2" spans="1:38" s="7" customFormat="1" ht="18" customHeight="1" x14ac:dyDescent="0.4">
      <c r="A2" s="254" t="str">
        <f>EXISa!A2</f>
        <v>Agency/state entity:  Dept. of Local Planning</v>
      </c>
      <c r="B2" s="112"/>
      <c r="C2" s="531" t="s">
        <v>11</v>
      </c>
      <c r="D2" s="531"/>
      <c r="E2" s="531"/>
      <c r="F2" s="531"/>
      <c r="G2" s="531"/>
      <c r="H2" s="531"/>
      <c r="I2" s="531"/>
      <c r="J2" s="531"/>
      <c r="K2" s="74"/>
      <c r="L2" s="121"/>
      <c r="M2" s="74"/>
      <c r="N2" s="65" t="str">
        <f>EXISa!N2</f>
        <v>Date Prepared:  5/18/2010</v>
      </c>
      <c r="O2" s="74"/>
      <c r="P2" s="9"/>
    </row>
    <row r="3" spans="1:38" s="11" customFormat="1" ht="22" customHeight="1" x14ac:dyDescent="0.35">
      <c r="A3" s="255" t="str">
        <f>EXISa!A3</f>
        <v>Project:  Upgrade Database and Servers</v>
      </c>
      <c r="B3" s="113"/>
      <c r="C3" s="136"/>
      <c r="D3" s="113"/>
      <c r="E3" s="136"/>
      <c r="F3" s="113"/>
      <c r="G3" s="136"/>
      <c r="H3" s="113"/>
      <c r="I3" s="136"/>
      <c r="J3" s="113"/>
      <c r="K3" s="136"/>
      <c r="L3" s="113"/>
      <c r="M3" s="136"/>
      <c r="N3" s="127"/>
      <c r="O3" s="150"/>
      <c r="P3" s="10"/>
    </row>
    <row r="4" spans="1:38" s="11" customFormat="1" ht="12" customHeight="1" x14ac:dyDescent="0.35">
      <c r="A4" s="255"/>
      <c r="B4" s="113"/>
      <c r="C4" s="136"/>
      <c r="D4" s="113"/>
      <c r="E4" s="136"/>
      <c r="F4" s="113"/>
      <c r="G4" s="136"/>
      <c r="H4" s="113"/>
      <c r="I4" s="136"/>
      <c r="J4" s="113"/>
      <c r="K4" s="136"/>
      <c r="L4" s="113"/>
      <c r="M4" s="136"/>
      <c r="N4" s="127"/>
      <c r="O4" s="150"/>
      <c r="P4" s="10"/>
    </row>
    <row r="5" spans="1:38" s="7" customFormat="1" ht="15" customHeight="1" x14ac:dyDescent="0.35">
      <c r="A5" s="8"/>
      <c r="B5" s="53" t="s">
        <v>12</v>
      </c>
      <c r="C5" s="137" t="str">
        <f>EXISa!C5</f>
        <v>2009/10</v>
      </c>
      <c r="D5" s="53" t="s">
        <v>13</v>
      </c>
      <c r="E5" s="137" t="str">
        <f>EXISa!E5</f>
        <v>2010/11</v>
      </c>
      <c r="F5" s="53" t="s">
        <v>13</v>
      </c>
      <c r="G5" s="137" t="str">
        <f>EXISa!G5</f>
        <v>2011/12</v>
      </c>
      <c r="H5" s="53" t="s">
        <v>13</v>
      </c>
      <c r="I5" s="137" t="str">
        <f>EXISa!I5</f>
        <v>2012/13</v>
      </c>
      <c r="J5" s="53" t="s">
        <v>13</v>
      </c>
      <c r="K5" s="137" t="str">
        <f>EXISa!K5</f>
        <v>2013/14</v>
      </c>
      <c r="L5" s="53" t="s">
        <v>13</v>
      </c>
      <c r="M5" s="190" t="str">
        <f>EXISa!M5</f>
        <v>2014/15</v>
      </c>
      <c r="N5" s="128" t="s">
        <v>108</v>
      </c>
      <c r="O5" s="151"/>
      <c r="P5" s="9"/>
    </row>
    <row r="6" spans="1:38" s="7" customFormat="1" x14ac:dyDescent="0.35">
      <c r="A6" s="12"/>
      <c r="B6" s="55" t="s">
        <v>2</v>
      </c>
      <c r="C6" s="137" t="s">
        <v>3</v>
      </c>
      <c r="D6" s="53" t="s">
        <v>2</v>
      </c>
      <c r="E6" s="137" t="s">
        <v>3</v>
      </c>
      <c r="F6" s="53" t="s">
        <v>2</v>
      </c>
      <c r="G6" s="137" t="s">
        <v>3</v>
      </c>
      <c r="H6" s="53" t="s">
        <v>2</v>
      </c>
      <c r="I6" s="137" t="s">
        <v>3</v>
      </c>
      <c r="J6" s="53" t="s">
        <v>2</v>
      </c>
      <c r="K6" s="137" t="s">
        <v>3</v>
      </c>
      <c r="L6" s="53" t="s">
        <v>2</v>
      </c>
      <c r="M6" s="137" t="s">
        <v>3</v>
      </c>
      <c r="N6" s="53" t="s">
        <v>4</v>
      </c>
      <c r="O6" s="137" t="s">
        <v>5</v>
      </c>
      <c r="P6" s="9"/>
    </row>
    <row r="7" spans="1:38" s="14" customFormat="1" ht="22" customHeight="1" x14ac:dyDescent="0.35">
      <c r="A7" s="191" t="s">
        <v>72</v>
      </c>
      <c r="B7" s="114">
        <f>ALTPa!B33</f>
        <v>3</v>
      </c>
      <c r="C7" s="138">
        <f>ALTPa!C33</f>
        <v>405650</v>
      </c>
      <c r="D7" s="114">
        <f>ALTPa!D33</f>
        <v>3</v>
      </c>
      <c r="E7" s="138">
        <f>ALTPa!E33</f>
        <v>747438</v>
      </c>
      <c r="F7" s="114">
        <f>ALTPa!F33</f>
        <v>1.5</v>
      </c>
      <c r="G7" s="138">
        <f>ALTPa!G33</f>
        <v>139050</v>
      </c>
      <c r="H7" s="114">
        <f>ALTPa!H33</f>
        <v>1.5</v>
      </c>
      <c r="I7" s="138">
        <f>ALTPa!I33</f>
        <v>139050</v>
      </c>
      <c r="J7" s="114">
        <f>ALTPa!J33</f>
        <v>1.5</v>
      </c>
      <c r="K7" s="138">
        <f>ALTPa!K33</f>
        <v>139050</v>
      </c>
      <c r="L7" s="198">
        <f>ALTPa!L33</f>
        <v>1.5</v>
      </c>
      <c r="M7" s="197">
        <f>ALTPa!M33</f>
        <v>139050</v>
      </c>
      <c r="N7" s="129">
        <f>B7+D7+F7+H7+J7+L7</f>
        <v>12</v>
      </c>
      <c r="O7" s="152">
        <f>C7+E7+G7+I7+K7+M7</f>
        <v>1709288</v>
      </c>
      <c r="P7" s="13"/>
      <c r="Q7" s="13"/>
      <c r="R7" s="13"/>
      <c r="S7" s="13"/>
      <c r="T7" s="13"/>
      <c r="U7" s="13"/>
      <c r="V7" s="13"/>
      <c r="W7" s="13"/>
      <c r="X7" s="13"/>
      <c r="Y7" s="13"/>
      <c r="Z7" s="13"/>
      <c r="AA7" s="13"/>
      <c r="AB7" s="13"/>
      <c r="AC7" s="13"/>
      <c r="AD7" s="13"/>
      <c r="AE7" s="13"/>
      <c r="AF7" s="13"/>
      <c r="AG7" s="13"/>
      <c r="AH7" s="13"/>
      <c r="AI7" s="13"/>
      <c r="AJ7" s="13"/>
      <c r="AK7" s="13"/>
      <c r="AL7" s="13"/>
    </row>
    <row r="8" spans="1:38" s="11" customFormat="1" ht="13.5" customHeight="1" x14ac:dyDescent="0.35">
      <c r="A8" s="192" t="s">
        <v>73</v>
      </c>
      <c r="B8" s="115"/>
      <c r="C8" s="139"/>
      <c r="D8" s="122"/>
      <c r="E8" s="139"/>
      <c r="F8" s="122"/>
      <c r="G8" s="139"/>
      <c r="H8" s="122"/>
      <c r="I8" s="139"/>
      <c r="J8" s="122"/>
      <c r="K8" s="139"/>
      <c r="L8" s="122"/>
      <c r="M8" s="139"/>
      <c r="N8" s="130"/>
      <c r="O8" s="153"/>
    </row>
    <row r="9" spans="1:38" s="11" customFormat="1" ht="14.25" customHeight="1" x14ac:dyDescent="0.35">
      <c r="A9" s="193" t="s">
        <v>40</v>
      </c>
      <c r="B9" s="160">
        <v>0</v>
      </c>
      <c r="C9" s="161">
        <v>0</v>
      </c>
      <c r="D9" s="160">
        <v>0</v>
      </c>
      <c r="E9" s="161">
        <v>0</v>
      </c>
      <c r="F9" s="160">
        <v>0.5</v>
      </c>
      <c r="G9" s="161">
        <v>25000</v>
      </c>
      <c r="H9" s="160">
        <v>0.5</v>
      </c>
      <c r="I9" s="161">
        <v>25000</v>
      </c>
      <c r="J9" s="160">
        <v>0.5</v>
      </c>
      <c r="K9" s="161">
        <v>25000</v>
      </c>
      <c r="L9" s="160">
        <v>0.5</v>
      </c>
      <c r="M9" s="161">
        <v>25000</v>
      </c>
      <c r="N9" s="162">
        <f>B9+D9+F9+H9+J9+L9</f>
        <v>2</v>
      </c>
      <c r="O9" s="163">
        <f>C9+E9+G9+I9+K9+M9</f>
        <v>100000</v>
      </c>
    </row>
    <row r="10" spans="1:38" ht="14.25" customHeight="1" x14ac:dyDescent="0.35">
      <c r="A10" s="194" t="s">
        <v>80</v>
      </c>
      <c r="B10" s="164"/>
      <c r="C10" s="165"/>
      <c r="D10" s="164"/>
      <c r="E10" s="165"/>
      <c r="F10" s="164"/>
      <c r="G10" s="165"/>
      <c r="H10" s="164"/>
      <c r="I10" s="165"/>
      <c r="J10" s="164"/>
      <c r="K10" s="165"/>
      <c r="L10" s="164"/>
      <c r="M10" s="165"/>
      <c r="N10" s="164"/>
      <c r="O10" s="166"/>
    </row>
    <row r="11" spans="1:38" s="11" customFormat="1" ht="14.25" customHeight="1" x14ac:dyDescent="0.35">
      <c r="A11" s="199" t="s">
        <v>98</v>
      </c>
      <c r="B11" s="167"/>
      <c r="C11" s="161">
        <v>0</v>
      </c>
      <c r="D11" s="167" t="s">
        <v>6</v>
      </c>
      <c r="E11" s="161">
        <v>0</v>
      </c>
      <c r="F11" s="167" t="s">
        <v>6</v>
      </c>
      <c r="G11" s="161">
        <v>20250</v>
      </c>
      <c r="H11" s="167" t="s">
        <v>6</v>
      </c>
      <c r="I11" s="161">
        <v>20250</v>
      </c>
      <c r="J11" s="167" t="s">
        <v>6</v>
      </c>
      <c r="K11" s="161">
        <v>20250</v>
      </c>
      <c r="L11" s="167" t="s">
        <v>6</v>
      </c>
      <c r="M11" s="161">
        <v>20250</v>
      </c>
      <c r="N11" s="167" t="s">
        <v>6</v>
      </c>
      <c r="O11" s="163">
        <f>C11+E11+G11+I11+K11+M11</f>
        <v>81000</v>
      </c>
    </row>
    <row r="12" spans="1:38" s="11" customFormat="1" ht="15" customHeight="1" x14ac:dyDescent="0.35">
      <c r="A12" s="199" t="s">
        <v>99</v>
      </c>
      <c r="B12" s="167"/>
      <c r="C12" s="168">
        <v>18500</v>
      </c>
      <c r="D12" s="167"/>
      <c r="E12" s="168">
        <v>18500</v>
      </c>
      <c r="F12" s="167"/>
      <c r="G12" s="168">
        <v>0</v>
      </c>
      <c r="H12" s="167"/>
      <c r="I12" s="168">
        <v>0</v>
      </c>
      <c r="J12" s="167"/>
      <c r="K12" s="168">
        <v>0</v>
      </c>
      <c r="L12" s="167"/>
      <c r="M12" s="168">
        <v>0</v>
      </c>
      <c r="N12" s="167"/>
      <c r="O12" s="163">
        <f>C12+E12+G12+I12+K12+M12</f>
        <v>37000</v>
      </c>
    </row>
    <row r="13" spans="1:38" s="16" customFormat="1" ht="20.100000000000001" customHeight="1" x14ac:dyDescent="0.35">
      <c r="A13" s="200" t="s">
        <v>74</v>
      </c>
      <c r="B13" s="179">
        <f t="shared" ref="B13:M13" si="0">SUM(B9:B12)</f>
        <v>0</v>
      </c>
      <c r="C13" s="180">
        <f t="shared" si="0"/>
        <v>18500</v>
      </c>
      <c r="D13" s="179">
        <f t="shared" si="0"/>
        <v>0</v>
      </c>
      <c r="E13" s="180">
        <f t="shared" si="0"/>
        <v>18500</v>
      </c>
      <c r="F13" s="179">
        <f t="shared" si="0"/>
        <v>0.5</v>
      </c>
      <c r="G13" s="180">
        <f t="shared" si="0"/>
        <v>45250</v>
      </c>
      <c r="H13" s="179">
        <f t="shared" si="0"/>
        <v>0.5</v>
      </c>
      <c r="I13" s="180">
        <f t="shared" si="0"/>
        <v>45250</v>
      </c>
      <c r="J13" s="179">
        <f t="shared" si="0"/>
        <v>0.5</v>
      </c>
      <c r="K13" s="180">
        <f t="shared" si="0"/>
        <v>45250</v>
      </c>
      <c r="L13" s="179">
        <f t="shared" si="0"/>
        <v>0.5</v>
      </c>
      <c r="M13" s="180">
        <f t="shared" si="0"/>
        <v>45250</v>
      </c>
      <c r="N13" s="179">
        <f>B13+D13+F13+H13+J13+L13</f>
        <v>2</v>
      </c>
      <c r="O13" s="180">
        <f>C13+E13+G13+I13+K13+M13</f>
        <v>218000</v>
      </c>
      <c r="P13" s="15"/>
    </row>
    <row r="14" spans="1:38" s="16" customFormat="1" ht="15" customHeight="1" x14ac:dyDescent="0.35">
      <c r="A14" s="192" t="s">
        <v>75</v>
      </c>
      <c r="B14" s="170"/>
      <c r="C14" s="171"/>
      <c r="D14" s="172"/>
      <c r="E14" s="171"/>
      <c r="F14" s="172"/>
      <c r="G14" s="171"/>
      <c r="H14" s="172"/>
      <c r="I14" s="171"/>
      <c r="J14" s="172"/>
      <c r="K14" s="171"/>
      <c r="L14" s="172"/>
      <c r="M14" s="171"/>
      <c r="N14" s="173"/>
      <c r="O14" s="174"/>
      <c r="P14" s="15"/>
    </row>
    <row r="15" spans="1:38" s="11" customFormat="1" ht="14.25" customHeight="1" x14ac:dyDescent="0.35">
      <c r="A15" s="199" t="s">
        <v>101</v>
      </c>
      <c r="B15" s="175">
        <v>3</v>
      </c>
      <c r="C15" s="176">
        <v>380150</v>
      </c>
      <c r="D15" s="169">
        <v>3</v>
      </c>
      <c r="E15" s="177">
        <v>719438</v>
      </c>
      <c r="F15" s="169">
        <v>1</v>
      </c>
      <c r="G15" s="177">
        <v>84550</v>
      </c>
      <c r="H15" s="169">
        <v>1</v>
      </c>
      <c r="I15" s="177">
        <v>84550</v>
      </c>
      <c r="J15" s="169">
        <v>1</v>
      </c>
      <c r="K15" s="177">
        <v>84550</v>
      </c>
      <c r="L15" s="169">
        <v>1</v>
      </c>
      <c r="M15" s="177">
        <v>84550</v>
      </c>
      <c r="N15" s="162">
        <f t="shared" ref="N15:O17" si="1">B15+D15+F15+H15+J15+L15</f>
        <v>10</v>
      </c>
      <c r="O15" s="163">
        <f>C15+E15+G15+I15+K15+M15</f>
        <v>1437788</v>
      </c>
      <c r="P15" s="10"/>
    </row>
    <row r="16" spans="1:38" s="11" customFormat="1" ht="15" customHeight="1" x14ac:dyDescent="0.35">
      <c r="A16" s="199" t="s">
        <v>76</v>
      </c>
      <c r="B16" s="175">
        <v>0</v>
      </c>
      <c r="C16" s="178">
        <v>7000</v>
      </c>
      <c r="D16" s="175">
        <v>0</v>
      </c>
      <c r="E16" s="178">
        <v>9500</v>
      </c>
      <c r="F16" s="175">
        <v>0</v>
      </c>
      <c r="G16" s="178">
        <v>9250</v>
      </c>
      <c r="H16" s="175">
        <v>0</v>
      </c>
      <c r="I16" s="178">
        <v>9250</v>
      </c>
      <c r="J16" s="175">
        <v>0</v>
      </c>
      <c r="K16" s="178">
        <v>9250</v>
      </c>
      <c r="L16" s="175">
        <v>0</v>
      </c>
      <c r="M16" s="178">
        <v>9250</v>
      </c>
      <c r="N16" s="162">
        <f t="shared" si="1"/>
        <v>0</v>
      </c>
      <c r="O16" s="163">
        <f t="shared" si="1"/>
        <v>53500</v>
      </c>
      <c r="P16" s="10"/>
    </row>
    <row r="17" spans="1:38" s="17" customFormat="1" ht="26.1" customHeight="1" x14ac:dyDescent="0.35">
      <c r="A17" s="201" t="s">
        <v>79</v>
      </c>
      <c r="B17" s="179">
        <f t="shared" ref="B17:K17" si="2">SUM(B15+B16)</f>
        <v>3</v>
      </c>
      <c r="C17" s="180">
        <f t="shared" si="2"/>
        <v>387150</v>
      </c>
      <c r="D17" s="179">
        <f t="shared" si="2"/>
        <v>3</v>
      </c>
      <c r="E17" s="180">
        <f t="shared" si="2"/>
        <v>728938</v>
      </c>
      <c r="F17" s="179">
        <f t="shared" si="2"/>
        <v>1</v>
      </c>
      <c r="G17" s="180">
        <f t="shared" si="2"/>
        <v>93800</v>
      </c>
      <c r="H17" s="179">
        <f t="shared" si="2"/>
        <v>1</v>
      </c>
      <c r="I17" s="180">
        <f t="shared" si="2"/>
        <v>93800</v>
      </c>
      <c r="J17" s="179">
        <f t="shared" si="2"/>
        <v>1</v>
      </c>
      <c r="K17" s="180">
        <f t="shared" si="2"/>
        <v>93800</v>
      </c>
      <c r="L17" s="181">
        <f>SUM(L15:L16)</f>
        <v>1</v>
      </c>
      <c r="M17" s="182">
        <f>SUM(M15:M16)</f>
        <v>93800</v>
      </c>
      <c r="N17" s="179">
        <f t="shared" si="1"/>
        <v>10</v>
      </c>
      <c r="O17" s="180">
        <f t="shared" si="1"/>
        <v>1491288</v>
      </c>
    </row>
    <row r="18" spans="1:38" s="19" customFormat="1" ht="15.75" customHeight="1" x14ac:dyDescent="0.35">
      <c r="A18" s="204" t="s">
        <v>81</v>
      </c>
      <c r="B18" s="202">
        <f t="shared" ref="B18:M18" si="3">SUM(B13+B17)</f>
        <v>3</v>
      </c>
      <c r="C18" s="203">
        <f t="shared" si="3"/>
        <v>405650</v>
      </c>
      <c r="D18" s="202">
        <f t="shared" si="3"/>
        <v>3</v>
      </c>
      <c r="E18" s="203">
        <f t="shared" si="3"/>
        <v>747438</v>
      </c>
      <c r="F18" s="202">
        <f t="shared" si="3"/>
        <v>1.5</v>
      </c>
      <c r="G18" s="203">
        <f t="shared" si="3"/>
        <v>139050</v>
      </c>
      <c r="H18" s="202">
        <f t="shared" si="3"/>
        <v>1.5</v>
      </c>
      <c r="I18" s="203">
        <f t="shared" si="3"/>
        <v>139050</v>
      </c>
      <c r="J18" s="202">
        <f t="shared" si="3"/>
        <v>1.5</v>
      </c>
      <c r="K18" s="203">
        <f t="shared" si="3"/>
        <v>139050</v>
      </c>
      <c r="L18" s="202">
        <f t="shared" si="3"/>
        <v>1.5</v>
      </c>
      <c r="M18" s="203">
        <f t="shared" si="3"/>
        <v>139050</v>
      </c>
      <c r="N18" s="179">
        <f>SUM(B18+D18+F18+H18+J18+L18)</f>
        <v>12</v>
      </c>
      <c r="O18" s="180">
        <f>SUM(C18+E18+G18+I18+K18+M18)</f>
        <v>1709288</v>
      </c>
      <c r="P18" s="18"/>
    </row>
    <row r="19" spans="1:38" s="22" customFormat="1" ht="15" customHeight="1" thickBot="1" x14ac:dyDescent="0.4">
      <c r="A19" s="195" t="s">
        <v>77</v>
      </c>
      <c r="B19" s="183">
        <f t="shared" ref="B19:M19" si="4">SUM(B18-B7)</f>
        <v>0</v>
      </c>
      <c r="C19" s="184">
        <f t="shared" si="4"/>
        <v>0</v>
      </c>
      <c r="D19" s="185">
        <f t="shared" si="4"/>
        <v>0</v>
      </c>
      <c r="E19" s="184">
        <f t="shared" si="4"/>
        <v>0</v>
      </c>
      <c r="F19" s="185">
        <f t="shared" si="4"/>
        <v>0</v>
      </c>
      <c r="G19" s="184">
        <f t="shared" si="4"/>
        <v>0</v>
      </c>
      <c r="H19" s="185">
        <f t="shared" si="4"/>
        <v>0</v>
      </c>
      <c r="I19" s="184">
        <f t="shared" si="4"/>
        <v>0</v>
      </c>
      <c r="J19" s="185">
        <f t="shared" si="4"/>
        <v>0</v>
      </c>
      <c r="K19" s="184">
        <f t="shared" si="4"/>
        <v>0</v>
      </c>
      <c r="L19" s="185">
        <f t="shared" si="4"/>
        <v>0</v>
      </c>
      <c r="M19" s="184">
        <f t="shared" si="4"/>
        <v>0</v>
      </c>
      <c r="N19" s="179">
        <f>SUM(B19+D19+F19+H19+J19+L19)</f>
        <v>0</v>
      </c>
      <c r="O19" s="180">
        <f>SUM(C19+E19+G19+I19+K19+M19)</f>
        <v>0</v>
      </c>
      <c r="P19" s="20"/>
      <c r="Q19" s="21"/>
      <c r="R19" s="21"/>
      <c r="S19" s="21"/>
      <c r="T19" s="21"/>
      <c r="U19" s="21"/>
      <c r="V19" s="21"/>
      <c r="W19" s="21"/>
      <c r="X19" s="21"/>
      <c r="Y19" s="21"/>
      <c r="Z19" s="21"/>
      <c r="AA19" s="21"/>
      <c r="AB19" s="21"/>
      <c r="AC19" s="21"/>
      <c r="AD19" s="21"/>
      <c r="AE19" s="21"/>
      <c r="AF19" s="21"/>
      <c r="AG19" s="21"/>
      <c r="AH19" s="21"/>
      <c r="AI19" s="21"/>
      <c r="AJ19" s="21"/>
      <c r="AK19" s="21"/>
      <c r="AL19" s="21"/>
    </row>
    <row r="20" spans="1:38" s="11" customFormat="1" ht="14.25" customHeight="1" thickTop="1" thickBot="1" x14ac:dyDescent="0.4">
      <c r="A20" s="196" t="s">
        <v>78</v>
      </c>
      <c r="B20" s="186">
        <v>0</v>
      </c>
      <c r="C20" s="187">
        <v>0</v>
      </c>
      <c r="D20" s="186">
        <v>0</v>
      </c>
      <c r="E20" s="187">
        <v>0</v>
      </c>
      <c r="F20" s="186">
        <v>0</v>
      </c>
      <c r="G20" s="187">
        <v>0</v>
      </c>
      <c r="H20" s="186">
        <v>0</v>
      </c>
      <c r="I20" s="187">
        <v>0</v>
      </c>
      <c r="J20" s="186">
        <v>0</v>
      </c>
      <c r="K20" s="187">
        <v>0</v>
      </c>
      <c r="L20" s="186">
        <v>0</v>
      </c>
      <c r="M20" s="187">
        <v>0</v>
      </c>
      <c r="N20" s="188">
        <f>B20+D20+F20+H20+J20+L20</f>
        <v>0</v>
      </c>
      <c r="O20" s="189">
        <f>C20+E20+G20+I20+K20+M20</f>
        <v>0</v>
      </c>
    </row>
    <row r="22" spans="1:38" ht="12" customHeight="1" x14ac:dyDescent="0.35">
      <c r="A22" s="484" t="s">
        <v>126</v>
      </c>
      <c r="B22" s="508"/>
      <c r="C22" s="509"/>
      <c r="D22" s="509"/>
      <c r="E22" s="509"/>
      <c r="F22" s="509"/>
      <c r="G22" s="509"/>
      <c r="H22" s="509"/>
      <c r="I22" s="509"/>
      <c r="J22" s="509"/>
      <c r="K22" s="509"/>
      <c r="L22" s="509"/>
      <c r="M22" s="509"/>
      <c r="N22" s="509"/>
      <c r="O22" s="510"/>
    </row>
    <row r="23" spans="1:38" ht="12" customHeight="1" x14ac:dyDescent="0.35">
      <c r="A23" s="485" t="s">
        <v>114</v>
      </c>
      <c r="B23" s="492">
        <v>0.5</v>
      </c>
      <c r="C23" s="493">
        <f>SUM(C18*B23)</f>
        <v>202825</v>
      </c>
      <c r="D23" s="492">
        <v>0.5</v>
      </c>
      <c r="E23" s="493">
        <f>SUM(E18*D23)</f>
        <v>373719</v>
      </c>
      <c r="F23" s="492">
        <v>0.5</v>
      </c>
      <c r="G23" s="493">
        <f>SUM(G18*F23)</f>
        <v>69525</v>
      </c>
      <c r="H23" s="492">
        <v>0.4</v>
      </c>
      <c r="I23" s="493">
        <f>SUM(I18*H23)</f>
        <v>55620</v>
      </c>
      <c r="J23" s="492">
        <v>0.4</v>
      </c>
      <c r="K23" s="493">
        <f>SUM(K18*J23)</f>
        <v>55620</v>
      </c>
      <c r="L23" s="492">
        <v>0.4</v>
      </c>
      <c r="M23" s="493">
        <f>SUM(M18*L23)</f>
        <v>55620</v>
      </c>
      <c r="N23" s="492">
        <f>+SUM((C23+E23+G23+I23+K23+M23)/O18)</f>
        <v>0.47559510158615753</v>
      </c>
      <c r="O23" s="493">
        <f>SUM(O18*N23)</f>
        <v>812929</v>
      </c>
    </row>
    <row r="24" spans="1:38" s="23" customFormat="1" ht="12" customHeight="1" x14ac:dyDescent="0.35">
      <c r="A24" s="485" t="s">
        <v>115</v>
      </c>
      <c r="B24" s="492">
        <v>0.5</v>
      </c>
      <c r="C24" s="493">
        <f>SUM(C18*B24)</f>
        <v>202825</v>
      </c>
      <c r="D24" s="492">
        <v>0.5</v>
      </c>
      <c r="E24" s="493">
        <f>SUM(E18*D24)</f>
        <v>373719</v>
      </c>
      <c r="F24" s="492">
        <v>0.4</v>
      </c>
      <c r="G24" s="493">
        <f>SUM(G18*F24)</f>
        <v>55620</v>
      </c>
      <c r="H24" s="492">
        <v>0.4</v>
      </c>
      <c r="I24" s="493">
        <f>SUM(I18*H24)</f>
        <v>55620</v>
      </c>
      <c r="J24" s="492">
        <v>0.4</v>
      </c>
      <c r="K24" s="493">
        <f>SUM(K18*J24)</f>
        <v>55620</v>
      </c>
      <c r="L24" s="492">
        <v>0.4</v>
      </c>
      <c r="M24" s="493">
        <f>SUM(M18*L24)</f>
        <v>55620</v>
      </c>
      <c r="N24" s="492">
        <f>+SUM((C24+E24+G24+I24+K24+M24)/O18)</f>
        <v>0.46746013544821002</v>
      </c>
      <c r="O24" s="493">
        <f>SUM(O18*N24)</f>
        <v>799024</v>
      </c>
      <c r="P24"/>
    </row>
    <row r="25" spans="1:38" s="23" customFormat="1" ht="12" customHeight="1" x14ac:dyDescent="0.35">
      <c r="A25" s="486" t="s">
        <v>116</v>
      </c>
      <c r="B25" s="492">
        <v>0</v>
      </c>
      <c r="C25" s="493">
        <f>SUM(C18*B25)</f>
        <v>0</v>
      </c>
      <c r="D25" s="492">
        <v>0</v>
      </c>
      <c r="E25" s="493">
        <f>SUM(E18*D25)</f>
        <v>0</v>
      </c>
      <c r="F25" s="492">
        <v>0.1</v>
      </c>
      <c r="G25" s="493">
        <f>SUM(G18*F25)</f>
        <v>13905</v>
      </c>
      <c r="H25" s="492">
        <v>0.2</v>
      </c>
      <c r="I25" s="493">
        <f>SUM(I18*H25)</f>
        <v>27810</v>
      </c>
      <c r="J25" s="492">
        <v>0.2</v>
      </c>
      <c r="K25" s="493">
        <f>SUM(K18*J25)</f>
        <v>27810</v>
      </c>
      <c r="L25" s="492">
        <v>0.2</v>
      </c>
      <c r="M25" s="493">
        <f>SUM(M18*L25)</f>
        <v>27810</v>
      </c>
      <c r="N25" s="492">
        <f>+SUM((C25+E25+G25+I25+K25+M25)/O18)</f>
        <v>5.6944762965632473E-2</v>
      </c>
      <c r="O25" s="493">
        <f>SUM(O18*N25)</f>
        <v>97335</v>
      </c>
      <c r="P25"/>
    </row>
    <row r="26" spans="1:38" s="23" customFormat="1" ht="12" customHeight="1" x14ac:dyDescent="0.35">
      <c r="A26" s="486" t="s">
        <v>117</v>
      </c>
      <c r="B26" s="492">
        <v>0</v>
      </c>
      <c r="C26" s="493">
        <f>SUM(C18*B26)</f>
        <v>0</v>
      </c>
      <c r="D26" s="492">
        <v>0</v>
      </c>
      <c r="E26" s="493">
        <f>SUM(E18*D26)</f>
        <v>0</v>
      </c>
      <c r="F26" s="492">
        <v>0</v>
      </c>
      <c r="G26" s="493">
        <f>SUM(G18*F26)</f>
        <v>0</v>
      </c>
      <c r="H26" s="492">
        <v>0</v>
      </c>
      <c r="I26" s="493">
        <f>SUM(I18*H26)</f>
        <v>0</v>
      </c>
      <c r="J26" s="492">
        <v>0</v>
      </c>
      <c r="K26" s="493">
        <f>SUM(K18*J26)</f>
        <v>0</v>
      </c>
      <c r="L26" s="492">
        <v>0</v>
      </c>
      <c r="M26" s="493">
        <f>SUM(M18*L26)</f>
        <v>0</v>
      </c>
      <c r="N26" s="492">
        <f>+SUM((C26+E26+G26+I26+K26+M26)/O18)</f>
        <v>0</v>
      </c>
      <c r="O26" s="493">
        <f>SUM(O18*N26)</f>
        <v>0</v>
      </c>
      <c r="P26"/>
    </row>
    <row r="27" spans="1:38" ht="12" customHeight="1" x14ac:dyDescent="0.35">
      <c r="A27" s="484" t="s">
        <v>120</v>
      </c>
      <c r="B27" s="491">
        <f t="shared" ref="B27:O27" si="5">SUM(B23:B26)</f>
        <v>1</v>
      </c>
      <c r="C27" s="494">
        <f t="shared" si="5"/>
        <v>405650</v>
      </c>
      <c r="D27" s="491">
        <f t="shared" si="5"/>
        <v>1</v>
      </c>
      <c r="E27" s="494">
        <f t="shared" si="5"/>
        <v>747438</v>
      </c>
      <c r="F27" s="491">
        <f t="shared" si="5"/>
        <v>1</v>
      </c>
      <c r="G27" s="494">
        <f t="shared" si="5"/>
        <v>139050</v>
      </c>
      <c r="H27" s="491">
        <f t="shared" si="5"/>
        <v>1</v>
      </c>
      <c r="I27" s="494">
        <f t="shared" si="5"/>
        <v>139050</v>
      </c>
      <c r="J27" s="491">
        <f t="shared" si="5"/>
        <v>1</v>
      </c>
      <c r="K27" s="494">
        <f t="shared" si="5"/>
        <v>139050</v>
      </c>
      <c r="L27" s="491">
        <f t="shared" si="5"/>
        <v>1</v>
      </c>
      <c r="M27" s="494">
        <f t="shared" si="5"/>
        <v>139050</v>
      </c>
      <c r="N27" s="491">
        <f t="shared" si="5"/>
        <v>1</v>
      </c>
      <c r="O27" s="494">
        <f t="shared" si="5"/>
        <v>1709288</v>
      </c>
    </row>
    <row r="28" spans="1:38" ht="22.5" customHeight="1" x14ac:dyDescent="0.35">
      <c r="A28" s="533" t="s">
        <v>129</v>
      </c>
      <c r="B28" s="533"/>
      <c r="C28" s="533"/>
      <c r="D28" s="533"/>
      <c r="E28" s="533"/>
      <c r="F28" s="533"/>
      <c r="G28" s="533"/>
      <c r="H28" s="533"/>
      <c r="I28" s="533"/>
      <c r="J28" s="533"/>
      <c r="K28" s="533"/>
      <c r="L28" s="533"/>
      <c r="M28" s="533"/>
      <c r="N28" s="533"/>
      <c r="O28" s="533"/>
    </row>
    <row r="29" spans="1:38" ht="12.75" customHeight="1" x14ac:dyDescent="0.35">
      <c r="A29" s="511" t="s">
        <v>127</v>
      </c>
      <c r="B29" s="511"/>
      <c r="C29" s="511"/>
      <c r="D29" s="511"/>
      <c r="E29" s="511"/>
      <c r="F29" s="511"/>
      <c r="G29" s="511"/>
      <c r="H29" s="511"/>
      <c r="I29" s="511"/>
      <c r="J29" s="511"/>
      <c r="K29" s="511"/>
      <c r="L29" s="511"/>
      <c r="M29" s="511"/>
      <c r="N29" s="511"/>
      <c r="O29" s="511"/>
      <c r="P29" s="25"/>
    </row>
    <row r="30" spans="1:38" x14ac:dyDescent="0.35">
      <c r="A30" s="512"/>
      <c r="B30" s="512"/>
      <c r="C30" s="512"/>
      <c r="D30" s="512"/>
      <c r="E30" s="512"/>
      <c r="F30" s="512"/>
      <c r="G30" s="512"/>
      <c r="H30" s="512"/>
      <c r="I30" s="512"/>
      <c r="J30" s="512"/>
      <c r="K30" s="512"/>
      <c r="L30" s="512"/>
      <c r="M30" s="512"/>
      <c r="N30" s="512"/>
      <c r="O30" s="512"/>
      <c r="P30" s="25"/>
    </row>
    <row r="31" spans="1:38" x14ac:dyDescent="0.35">
      <c r="A31" s="24"/>
      <c r="B31" s="116"/>
      <c r="C31" s="140"/>
      <c r="D31" s="116"/>
      <c r="E31" s="140"/>
      <c r="F31" s="116"/>
      <c r="G31" s="140"/>
      <c r="H31" s="116"/>
      <c r="I31" s="140"/>
      <c r="J31" s="116"/>
      <c r="K31" s="140"/>
      <c r="L31" s="116"/>
      <c r="M31" s="140"/>
      <c r="N31" s="131"/>
      <c r="O31" s="154"/>
      <c r="P31" s="25"/>
    </row>
    <row r="32" spans="1:38" ht="15" customHeight="1" x14ac:dyDescent="0.4">
      <c r="A32" s="26"/>
      <c r="B32" s="117"/>
      <c r="C32" s="141"/>
      <c r="D32" s="117"/>
      <c r="E32" s="141"/>
      <c r="F32" s="117"/>
      <c r="G32" s="141"/>
      <c r="H32" s="117"/>
      <c r="I32" s="141"/>
      <c r="J32" s="117"/>
      <c r="K32" s="141"/>
      <c r="L32" s="117"/>
      <c r="M32" s="141"/>
      <c r="N32" s="132"/>
      <c r="O32" s="155"/>
      <c r="P32" s="25"/>
    </row>
    <row r="33" spans="1:16" ht="12" x14ac:dyDescent="0.4">
      <c r="A33" s="8"/>
      <c r="B33" s="118"/>
      <c r="C33" s="142"/>
      <c r="D33" s="118"/>
      <c r="E33" s="142"/>
      <c r="F33" s="118"/>
      <c r="G33" s="142"/>
      <c r="H33" s="118"/>
      <c r="I33" s="142"/>
      <c r="J33" s="118"/>
      <c r="K33" s="142"/>
      <c r="L33" s="118"/>
      <c r="M33" s="142"/>
      <c r="N33" s="133"/>
      <c r="O33" s="156"/>
      <c r="P33" s="25"/>
    </row>
    <row r="34" spans="1:16" ht="12" x14ac:dyDescent="0.4">
      <c r="A34" s="8"/>
      <c r="B34" s="118"/>
      <c r="C34" s="142"/>
      <c r="D34" s="118"/>
      <c r="E34" s="142"/>
      <c r="F34" s="118"/>
      <c r="G34" s="142"/>
      <c r="H34" s="118"/>
      <c r="I34" s="142"/>
      <c r="J34" s="118"/>
      <c r="K34" s="142"/>
      <c r="L34" s="118"/>
      <c r="M34" s="142"/>
      <c r="N34" s="133"/>
      <c r="O34" s="156"/>
      <c r="P34" s="25"/>
    </row>
    <row r="35" spans="1:16" s="28" customFormat="1" ht="12.75" customHeight="1" x14ac:dyDescent="0.35">
      <c r="A35" s="505" t="s">
        <v>132</v>
      </c>
      <c r="B35" s="532" t="s">
        <v>15</v>
      </c>
      <c r="C35" s="532"/>
      <c r="D35" s="532"/>
      <c r="E35" s="532"/>
      <c r="F35" s="532"/>
      <c r="G35" s="532"/>
      <c r="H35" s="532"/>
      <c r="I35" s="532"/>
      <c r="J35" s="532"/>
      <c r="K35" s="532"/>
      <c r="L35"/>
      <c r="M35"/>
      <c r="N35"/>
      <c r="O35"/>
      <c r="P35" s="27"/>
    </row>
    <row r="36" spans="1:16" s="28" customFormat="1" ht="12" customHeight="1" x14ac:dyDescent="0.45">
      <c r="A36" s="257" t="str">
        <f>EXISa!A2</f>
        <v>Agency/state entity:  Dept. of Local Planning</v>
      </c>
      <c r="B36" s="507"/>
      <c r="C36" s="507"/>
      <c r="D36" s="507"/>
      <c r="E36" s="507"/>
      <c r="F36" s="507"/>
      <c r="G36" s="507"/>
      <c r="H36" s="507"/>
      <c r="I36" s="507"/>
      <c r="J36" s="507"/>
      <c r="K36" s="507"/>
      <c r="L36"/>
      <c r="M36"/>
      <c r="N36" s="47" t="str">
        <f>EXISa!N2</f>
        <v>Date Prepared:  5/18/2010</v>
      </c>
      <c r="O36"/>
      <c r="P36" s="27"/>
    </row>
    <row r="37" spans="1:16" s="28" customFormat="1" ht="14.7" x14ac:dyDescent="0.45">
      <c r="A37" s="257" t="str">
        <f>EXISa!A3</f>
        <v>Project:  Upgrade Database and Servers</v>
      </c>
      <c r="B37"/>
      <c r="C37"/>
      <c r="D37" s="256"/>
      <c r="E37" s="256"/>
      <c r="F37" s="256"/>
      <c r="G37" s="256"/>
      <c r="H37" s="256"/>
      <c r="I37" s="256"/>
      <c r="J37" s="256"/>
      <c r="K37" s="256"/>
      <c r="L37" s="256"/>
      <c r="M37" s="256"/>
      <c r="N37" s="47"/>
      <c r="O37" s="47"/>
      <c r="P37" s="27"/>
    </row>
    <row r="38" spans="1:16" ht="12" x14ac:dyDescent="0.4">
      <c r="A38" s="8"/>
      <c r="B38" s="118"/>
      <c r="C38" s="142"/>
      <c r="D38" s="118"/>
      <c r="E38" s="142"/>
      <c r="F38" s="118"/>
      <c r="G38" s="142"/>
      <c r="H38" s="118"/>
      <c r="I38" s="142"/>
      <c r="J38" s="118"/>
      <c r="K38" s="142"/>
      <c r="L38" s="118"/>
      <c r="M38" s="142"/>
      <c r="N38" s="133"/>
      <c r="O38" s="156"/>
      <c r="P38" s="25"/>
    </row>
    <row r="39" spans="1:16" s="7" customFormat="1" ht="12" x14ac:dyDescent="0.4">
      <c r="A39" s="29"/>
      <c r="B39" s="53" t="s">
        <v>12</v>
      </c>
      <c r="C39" s="137" t="str">
        <f>EXISa!C5</f>
        <v>2009/10</v>
      </c>
      <c r="D39" s="53" t="s">
        <v>13</v>
      </c>
      <c r="E39" s="137" t="str">
        <f>EXISa!E5</f>
        <v>2010/11</v>
      </c>
      <c r="F39" s="53" t="s">
        <v>13</v>
      </c>
      <c r="G39" s="137" t="str">
        <f>EXISa!G5</f>
        <v>2011/12</v>
      </c>
      <c r="H39" s="53" t="s">
        <v>13</v>
      </c>
      <c r="I39" s="137" t="str">
        <f>EXISa!I5</f>
        <v>2012/13</v>
      </c>
      <c r="J39" s="53" t="s">
        <v>13</v>
      </c>
      <c r="K39" s="137" t="str">
        <f>EXISa!K5</f>
        <v>2013/14</v>
      </c>
      <c r="L39" s="217" t="s">
        <v>13</v>
      </c>
      <c r="M39" s="148" t="str">
        <f>EXISa!M5</f>
        <v>2014/15</v>
      </c>
      <c r="N39" s="474"/>
      <c r="O39" s="475"/>
      <c r="P39" s="9"/>
    </row>
    <row r="40" spans="1:16" s="16" customFormat="1" ht="20.100000000000001" customHeight="1" x14ac:dyDescent="0.35">
      <c r="A40" s="215" t="s">
        <v>86</v>
      </c>
      <c r="B40" s="225" t="s">
        <v>2</v>
      </c>
      <c r="C40" s="143" t="s">
        <v>3</v>
      </c>
      <c r="D40" s="225" t="s">
        <v>2</v>
      </c>
      <c r="E40" s="143" t="s">
        <v>3</v>
      </c>
      <c r="F40" s="225" t="s">
        <v>2</v>
      </c>
      <c r="G40" s="143" t="s">
        <v>3</v>
      </c>
      <c r="H40" s="225" t="s">
        <v>2</v>
      </c>
      <c r="I40" s="143" t="s">
        <v>3</v>
      </c>
      <c r="J40" s="225" t="s">
        <v>2</v>
      </c>
      <c r="K40" s="143" t="s">
        <v>3</v>
      </c>
      <c r="L40" s="225" t="s">
        <v>2</v>
      </c>
      <c r="M40" s="143" t="s">
        <v>3</v>
      </c>
      <c r="N40" s="476"/>
      <c r="O40" s="477"/>
      <c r="P40" s="15"/>
    </row>
    <row r="41" spans="1:16" s="7" customFormat="1" ht="18" customHeight="1" x14ac:dyDescent="0.4">
      <c r="A41" s="218" t="s">
        <v>85</v>
      </c>
      <c r="B41" s="219"/>
      <c r="C41" s="220"/>
      <c r="D41" s="221"/>
      <c r="E41" s="222"/>
      <c r="F41" s="221"/>
      <c r="G41" s="222"/>
      <c r="H41" s="221"/>
      <c r="I41" s="222"/>
      <c r="J41" s="221"/>
      <c r="K41" s="222"/>
      <c r="L41" s="223"/>
      <c r="M41" s="224"/>
      <c r="N41" s="238"/>
      <c r="O41" s="239"/>
      <c r="P41" s="9"/>
    </row>
    <row r="42" spans="1:16" s="31" customFormat="1" ht="20.100000000000001" customHeight="1" x14ac:dyDescent="0.35">
      <c r="A42" s="193" t="s">
        <v>87</v>
      </c>
      <c r="B42" s="246">
        <v>0</v>
      </c>
      <c r="C42" s="247">
        <v>0</v>
      </c>
      <c r="D42" s="246">
        <f>SUM(B44)</f>
        <v>3</v>
      </c>
      <c r="E42" s="244">
        <f>SUM(C44)</f>
        <v>380150</v>
      </c>
      <c r="F42" s="245">
        <f t="shared" ref="F42:K42" si="6">SUM(D44)</f>
        <v>3</v>
      </c>
      <c r="G42" s="244">
        <f t="shared" si="6"/>
        <v>719438</v>
      </c>
      <c r="H42" s="245">
        <f t="shared" si="6"/>
        <v>1</v>
      </c>
      <c r="I42" s="244">
        <f t="shared" si="6"/>
        <v>84550</v>
      </c>
      <c r="J42" s="245">
        <f t="shared" si="6"/>
        <v>1</v>
      </c>
      <c r="K42" s="244">
        <f t="shared" si="6"/>
        <v>84550</v>
      </c>
      <c r="L42" s="414">
        <f>SUM(J44)</f>
        <v>1</v>
      </c>
      <c r="M42" s="408">
        <f>SUM(K44)</f>
        <v>84550</v>
      </c>
      <c r="N42" s="413"/>
      <c r="O42" s="409"/>
      <c r="P42" s="30"/>
    </row>
    <row r="43" spans="1:16" s="32" customFormat="1" ht="20.100000000000001" customHeight="1" x14ac:dyDescent="0.35">
      <c r="A43" s="404" t="s">
        <v>82</v>
      </c>
      <c r="B43" s="119">
        <f>SUM(B15)</f>
        <v>3</v>
      </c>
      <c r="C43" s="144">
        <f>SUM(C15)</f>
        <v>380150</v>
      </c>
      <c r="D43" s="123">
        <f t="shared" ref="D43:M43" si="7">SUM(D15-B15)</f>
        <v>0</v>
      </c>
      <c r="E43" s="144">
        <f t="shared" si="7"/>
        <v>339288</v>
      </c>
      <c r="F43" s="123">
        <f t="shared" si="7"/>
        <v>-2</v>
      </c>
      <c r="G43" s="144">
        <f t="shared" si="7"/>
        <v>-634888</v>
      </c>
      <c r="H43" s="123">
        <f t="shared" si="7"/>
        <v>0</v>
      </c>
      <c r="I43" s="144">
        <f t="shared" si="7"/>
        <v>0</v>
      </c>
      <c r="J43" s="123">
        <f t="shared" si="7"/>
        <v>0</v>
      </c>
      <c r="K43" s="144">
        <f t="shared" si="7"/>
        <v>0</v>
      </c>
      <c r="L43" s="119">
        <f t="shared" si="7"/>
        <v>0</v>
      </c>
      <c r="M43" s="144">
        <f t="shared" si="7"/>
        <v>0</v>
      </c>
      <c r="N43" s="240"/>
      <c r="O43" s="241"/>
    </row>
    <row r="44" spans="1:16" s="32" customFormat="1" ht="20.100000000000001" customHeight="1" x14ac:dyDescent="0.35">
      <c r="A44" s="405" t="s">
        <v>83</v>
      </c>
      <c r="B44" s="120">
        <f>SUM(B42:B43)</f>
        <v>3</v>
      </c>
      <c r="C44" s="145">
        <f>SUM(C42:C43)</f>
        <v>380150</v>
      </c>
      <c r="D44" s="124">
        <f t="shared" ref="D44:K44" si="8">SUM(D42:D43)</f>
        <v>3</v>
      </c>
      <c r="E44" s="145">
        <f t="shared" si="8"/>
        <v>719438</v>
      </c>
      <c r="F44" s="124">
        <f t="shared" si="8"/>
        <v>1</v>
      </c>
      <c r="G44" s="145">
        <f t="shared" si="8"/>
        <v>84550</v>
      </c>
      <c r="H44" s="124">
        <f t="shared" si="8"/>
        <v>1</v>
      </c>
      <c r="I44" s="145">
        <f t="shared" si="8"/>
        <v>84550</v>
      </c>
      <c r="J44" s="124">
        <f t="shared" si="8"/>
        <v>1</v>
      </c>
      <c r="K44" s="145">
        <f t="shared" si="8"/>
        <v>84550</v>
      </c>
      <c r="L44" s="211">
        <f>SUM(L42:L43)</f>
        <v>1</v>
      </c>
      <c r="M44" s="212">
        <f>SUM(M42:M43)</f>
        <v>84550</v>
      </c>
      <c r="N44" s="413"/>
      <c r="O44" s="409"/>
    </row>
    <row r="45" spans="1:16" s="32" customFormat="1" ht="20.100000000000001" customHeight="1" x14ac:dyDescent="0.35">
      <c r="A45" s="218" t="s">
        <v>88</v>
      </c>
      <c r="B45" s="231"/>
      <c r="C45" s="228"/>
      <c r="D45" s="227"/>
      <c r="E45" s="228"/>
      <c r="F45" s="227"/>
      <c r="G45" s="228"/>
      <c r="H45" s="227"/>
      <c r="I45" s="228"/>
      <c r="J45" s="227"/>
      <c r="K45" s="228"/>
      <c r="L45" s="229"/>
      <c r="M45" s="230"/>
      <c r="N45" s="242"/>
      <c r="O45" s="243"/>
    </row>
    <row r="46" spans="1:16" s="32" customFormat="1" ht="20.100000000000001" customHeight="1" x14ac:dyDescent="0.35">
      <c r="A46" s="193" t="s">
        <v>87</v>
      </c>
      <c r="B46" s="120">
        <v>0</v>
      </c>
      <c r="C46" s="145">
        <v>0</v>
      </c>
      <c r="D46" s="124">
        <f>SUM(B48)</f>
        <v>0</v>
      </c>
      <c r="E46" s="145">
        <f>SUM(C48)</f>
        <v>7000</v>
      </c>
      <c r="F46" s="120">
        <f>SUM(D48)</f>
        <v>0</v>
      </c>
      <c r="G46" s="145">
        <f t="shared" ref="G46:M46" si="9">SUM(E48)</f>
        <v>9500</v>
      </c>
      <c r="H46" s="120">
        <f t="shared" si="9"/>
        <v>0</v>
      </c>
      <c r="I46" s="145">
        <f t="shared" si="9"/>
        <v>9250</v>
      </c>
      <c r="J46" s="120">
        <f t="shared" si="9"/>
        <v>0</v>
      </c>
      <c r="K46" s="146">
        <f t="shared" si="9"/>
        <v>9250</v>
      </c>
      <c r="L46" s="213">
        <f t="shared" si="9"/>
        <v>0</v>
      </c>
      <c r="M46" s="214">
        <f t="shared" si="9"/>
        <v>9250</v>
      </c>
      <c r="N46" s="413"/>
      <c r="O46" s="409"/>
    </row>
    <row r="47" spans="1:16" s="32" customFormat="1" ht="22" customHeight="1" x14ac:dyDescent="0.35">
      <c r="A47" s="404" t="s">
        <v>84</v>
      </c>
      <c r="B47" s="119">
        <f>SUM(B16)</f>
        <v>0</v>
      </c>
      <c r="C47" s="144">
        <f>SUM(C16)</f>
        <v>7000</v>
      </c>
      <c r="D47" s="123">
        <f t="shared" ref="D47:M47" si="10">SUM(D16-B16)</f>
        <v>0</v>
      </c>
      <c r="E47" s="144">
        <f t="shared" si="10"/>
        <v>2500</v>
      </c>
      <c r="F47" s="123">
        <f t="shared" si="10"/>
        <v>0</v>
      </c>
      <c r="G47" s="144">
        <f t="shared" si="10"/>
        <v>-250</v>
      </c>
      <c r="H47" s="123">
        <f t="shared" si="10"/>
        <v>0</v>
      </c>
      <c r="I47" s="144">
        <f t="shared" si="10"/>
        <v>0</v>
      </c>
      <c r="J47" s="123">
        <f t="shared" si="10"/>
        <v>0</v>
      </c>
      <c r="K47" s="406">
        <f t="shared" si="10"/>
        <v>0</v>
      </c>
      <c r="L47" s="119">
        <f t="shared" si="10"/>
        <v>0</v>
      </c>
      <c r="M47" s="144">
        <f t="shared" si="10"/>
        <v>0</v>
      </c>
      <c r="N47" s="240"/>
      <c r="O47" s="241"/>
    </row>
    <row r="48" spans="1:16" s="32" customFormat="1" ht="22" customHeight="1" x14ac:dyDescent="0.35">
      <c r="A48" s="405" t="s">
        <v>96</v>
      </c>
      <c r="B48" s="120">
        <f>SUM(B46:B47)</f>
        <v>0</v>
      </c>
      <c r="C48" s="145">
        <f>SUM(C46:C47)</f>
        <v>7000</v>
      </c>
      <c r="D48" s="124">
        <f t="shared" ref="D48:M48" si="11">SUM(D46:D47)</f>
        <v>0</v>
      </c>
      <c r="E48" s="146">
        <f t="shared" si="11"/>
        <v>9500</v>
      </c>
      <c r="F48" s="120">
        <f t="shared" si="11"/>
        <v>0</v>
      </c>
      <c r="G48" s="146">
        <f t="shared" si="11"/>
        <v>9250</v>
      </c>
      <c r="H48" s="120">
        <f t="shared" si="11"/>
        <v>0</v>
      </c>
      <c r="I48" s="146">
        <f t="shared" si="11"/>
        <v>9250</v>
      </c>
      <c r="J48" s="120">
        <f t="shared" si="11"/>
        <v>0</v>
      </c>
      <c r="K48" s="146">
        <f t="shared" si="11"/>
        <v>9250</v>
      </c>
      <c r="L48" s="211">
        <f t="shared" si="11"/>
        <v>0</v>
      </c>
      <c r="M48" s="212">
        <f t="shared" si="11"/>
        <v>9250</v>
      </c>
      <c r="N48" s="413"/>
      <c r="O48" s="409"/>
    </row>
    <row r="49" spans="1:15" s="11" customFormat="1" ht="30" customHeight="1" thickBot="1" x14ac:dyDescent="0.4">
      <c r="A49" s="248" t="s">
        <v>100</v>
      </c>
      <c r="B49" s="249">
        <f t="shared" ref="B49:M49" si="12">SUM(B43+B47)</f>
        <v>3</v>
      </c>
      <c r="C49" s="250">
        <f t="shared" si="12"/>
        <v>387150</v>
      </c>
      <c r="D49" s="249">
        <f t="shared" si="12"/>
        <v>0</v>
      </c>
      <c r="E49" s="250">
        <f t="shared" si="12"/>
        <v>341788</v>
      </c>
      <c r="F49" s="249">
        <f t="shared" si="12"/>
        <v>-2</v>
      </c>
      <c r="G49" s="250">
        <f t="shared" si="12"/>
        <v>-635138</v>
      </c>
      <c r="H49" s="249">
        <f t="shared" si="12"/>
        <v>0</v>
      </c>
      <c r="I49" s="250">
        <f t="shared" si="12"/>
        <v>0</v>
      </c>
      <c r="J49" s="249">
        <f t="shared" si="12"/>
        <v>0</v>
      </c>
      <c r="K49" s="250">
        <f t="shared" si="12"/>
        <v>0</v>
      </c>
      <c r="L49" s="249">
        <f t="shared" si="12"/>
        <v>0</v>
      </c>
      <c r="M49" s="250">
        <f t="shared" si="12"/>
        <v>0</v>
      </c>
      <c r="N49" s="415"/>
      <c r="O49" s="416"/>
    </row>
    <row r="50" spans="1:15" s="11" customFormat="1" ht="18" customHeight="1" thickTop="1" x14ac:dyDescent="0.35">
      <c r="A50" s="33" t="s">
        <v>97</v>
      </c>
      <c r="B50" s="205"/>
      <c r="C50" s="209"/>
      <c r="D50" s="206"/>
      <c r="E50" s="210"/>
      <c r="F50" s="206"/>
      <c r="G50" s="210"/>
      <c r="H50" s="206"/>
      <c r="I50" s="210"/>
      <c r="J50" s="206"/>
      <c r="K50" s="210"/>
      <c r="L50" s="205"/>
      <c r="M50" s="209"/>
      <c r="N50" s="205"/>
      <c r="O50" s="209"/>
    </row>
    <row r="51" spans="1:15" s="11" customFormat="1" ht="20.100000000000001" customHeight="1" x14ac:dyDescent="0.35">
      <c r="A51" s="33"/>
      <c r="B51" s="205"/>
      <c r="C51" s="251" t="s">
        <v>90</v>
      </c>
      <c r="D51" s="125"/>
      <c r="E51" s="147"/>
      <c r="G51" s="147"/>
      <c r="H51" s="34"/>
      <c r="I51" s="147"/>
      <c r="J51" s="34"/>
      <c r="K51" s="147"/>
      <c r="L51" s="205"/>
      <c r="N51" s="478"/>
      <c r="O51" s="479"/>
    </row>
    <row r="52" spans="1:15" s="11" customFormat="1" ht="18" customHeight="1" x14ac:dyDescent="0.35">
      <c r="A52" s="215" t="s">
        <v>89</v>
      </c>
      <c r="B52" s="124"/>
      <c r="C52" s="146"/>
      <c r="D52" s="124"/>
      <c r="E52" s="146"/>
      <c r="F52" s="124"/>
      <c r="G52" s="146"/>
      <c r="H52" s="124"/>
      <c r="I52" s="146"/>
      <c r="J52" s="124"/>
      <c r="K52" s="146"/>
      <c r="L52" s="124"/>
      <c r="M52" s="146"/>
      <c r="N52" s="208"/>
      <c r="O52" s="233"/>
    </row>
    <row r="53" spans="1:15" s="11" customFormat="1" ht="18" customHeight="1" x14ac:dyDescent="0.35">
      <c r="A53" s="234"/>
      <c r="B53" s="227"/>
      <c r="C53" s="228"/>
      <c r="D53" s="227"/>
      <c r="E53" s="228"/>
      <c r="F53" s="227"/>
      <c r="G53" s="228"/>
      <c r="H53" s="227"/>
      <c r="I53" s="228"/>
      <c r="J53" s="227"/>
      <c r="K53" s="228"/>
      <c r="L53" s="227"/>
      <c r="M53" s="228"/>
      <c r="N53" s="242"/>
      <c r="O53" s="412"/>
    </row>
    <row r="54" spans="1:15" s="11" customFormat="1" ht="22" customHeight="1" x14ac:dyDescent="0.35">
      <c r="A54" s="193" t="s">
        <v>17</v>
      </c>
      <c r="B54" s="120">
        <f>SUM(B20)</f>
        <v>0</v>
      </c>
      <c r="C54" s="145">
        <f>SUM(C20)</f>
        <v>0</v>
      </c>
      <c r="D54" s="120">
        <f t="shared" ref="D54:K54" si="13">SUM(D20-B20)</f>
        <v>0</v>
      </c>
      <c r="E54" s="145">
        <f t="shared" si="13"/>
        <v>0</v>
      </c>
      <c r="F54" s="120">
        <f t="shared" si="13"/>
        <v>0</v>
      </c>
      <c r="G54" s="145">
        <f t="shared" si="13"/>
        <v>0</v>
      </c>
      <c r="H54" s="120">
        <f t="shared" si="13"/>
        <v>0</v>
      </c>
      <c r="I54" s="145">
        <f t="shared" si="13"/>
        <v>0</v>
      </c>
      <c r="J54" s="120">
        <f t="shared" si="13"/>
        <v>0</v>
      </c>
      <c r="K54" s="214">
        <f t="shared" si="13"/>
        <v>0</v>
      </c>
      <c r="L54" s="120">
        <v>0</v>
      </c>
      <c r="M54" s="145">
        <v>0</v>
      </c>
      <c r="N54" s="413"/>
      <c r="O54" s="409"/>
    </row>
    <row r="55" spans="1:15" s="11" customFormat="1" ht="25" customHeight="1" thickBot="1" x14ac:dyDescent="0.4">
      <c r="A55" s="216" t="s">
        <v>18</v>
      </c>
      <c r="B55" s="235"/>
      <c r="C55" s="207">
        <f>ALTPa!C43</f>
        <v>0</v>
      </c>
      <c r="D55" s="235"/>
      <c r="E55" s="207">
        <f>ALTPa!E43</f>
        <v>0</v>
      </c>
      <c r="F55" s="235"/>
      <c r="G55" s="207">
        <f>ALTPa!G43</f>
        <v>0</v>
      </c>
      <c r="H55" s="235"/>
      <c r="I55" s="207">
        <f>ALTPa!I43</f>
        <v>0</v>
      </c>
      <c r="J55" s="235"/>
      <c r="K55" s="237">
        <v>100000</v>
      </c>
      <c r="L55" s="236"/>
      <c r="M55" s="237">
        <v>150000</v>
      </c>
      <c r="N55" s="410"/>
      <c r="O55" s="411"/>
    </row>
    <row r="57" spans="1:15" x14ac:dyDescent="0.35">
      <c r="A57" s="33"/>
    </row>
    <row r="60" spans="1:15" ht="12.3" x14ac:dyDescent="0.4">
      <c r="F60" s="66"/>
    </row>
  </sheetData>
  <phoneticPr fontId="6" type="noConversion"/>
  <printOptions horizontalCentered="1" gridLinesSet="0"/>
  <pageMargins left="0.45" right="0.45" top="1" bottom="0.5" header="0.5" footer="0.5"/>
  <pageSetup scale="99" firstPageNumber="13" fitToHeight="0" orientation="landscape" horizontalDpi="4294967292" verticalDpi="4294967292" r:id="rId1"/>
  <headerFooter alignWithMargins="0"/>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60"/>
  <sheetViews>
    <sheetView showGridLines="0" tabSelected="1" zoomScale="90" zoomScaleNormal="90" workbookViewId="0">
      <selection activeCell="A31" sqref="A31:O31"/>
    </sheetView>
  </sheetViews>
  <sheetFormatPr defaultRowHeight="11.7" x14ac:dyDescent="0.35"/>
  <cols>
    <col min="1" max="1" width="32.38671875" style="6" customWidth="1"/>
    <col min="2" max="2" width="7.109375" style="121" customWidth="1"/>
    <col min="3" max="3" width="10.88671875" style="74" customWidth="1"/>
    <col min="4" max="4" width="4.71875" style="121" customWidth="1"/>
    <col min="5" max="5" width="8.71875" style="74" customWidth="1"/>
    <col min="6" max="6" width="4.71875" style="121" customWidth="1"/>
    <col min="7" max="7" width="8.71875" style="74" customWidth="1"/>
    <col min="8" max="8" width="4.71875" style="121" customWidth="1"/>
    <col min="9" max="9" width="8.71875" style="74" customWidth="1"/>
    <col min="10" max="10" width="4.71875" style="121" customWidth="1"/>
    <col min="11" max="11" width="8.71875" style="74" customWidth="1"/>
    <col min="12" max="12" width="4.71875" style="121" customWidth="1"/>
    <col min="13" max="13" width="8.71875" style="74" customWidth="1"/>
    <col min="14" max="14" width="6.609375" style="126" customWidth="1"/>
    <col min="15" max="15" width="13.88671875" style="149" customWidth="1"/>
  </cols>
  <sheetData>
    <row r="1" spans="1:38" x14ac:dyDescent="0.35">
      <c r="A1" s="325" t="s">
        <v>132</v>
      </c>
      <c r="B1" s="530" t="s">
        <v>10</v>
      </c>
      <c r="C1" s="530"/>
      <c r="D1" s="530"/>
      <c r="E1" s="530"/>
      <c r="F1" s="530"/>
      <c r="G1" s="530"/>
      <c r="H1" s="530"/>
      <c r="I1" s="530"/>
      <c r="J1" s="530"/>
      <c r="K1" s="530"/>
    </row>
    <row r="2" spans="1:38" s="7" customFormat="1" ht="18" customHeight="1" x14ac:dyDescent="0.4">
      <c r="A2" s="254" t="str">
        <f>EXISa!A2</f>
        <v>Agency/state entity:  Dept. of Local Planning</v>
      </c>
      <c r="B2" s="112"/>
      <c r="C2" s="531" t="s">
        <v>11</v>
      </c>
      <c r="D2" s="531"/>
      <c r="E2" s="531"/>
      <c r="F2" s="531"/>
      <c r="G2" s="531"/>
      <c r="H2" s="531"/>
      <c r="I2" s="531"/>
      <c r="J2" s="531"/>
      <c r="K2" s="74"/>
      <c r="L2" s="121"/>
      <c r="M2" s="74"/>
      <c r="N2" s="65" t="str">
        <f>EXISa!N2</f>
        <v>Date Prepared:  5/18/2010</v>
      </c>
      <c r="O2" s="74"/>
      <c r="P2" s="9"/>
    </row>
    <row r="3" spans="1:38" s="11" customFormat="1" ht="22" customHeight="1" x14ac:dyDescent="0.35">
      <c r="A3" s="255" t="str">
        <f>EXISa!A3</f>
        <v>Project:  Upgrade Database and Servers</v>
      </c>
      <c r="B3" s="113"/>
      <c r="C3" s="136"/>
      <c r="D3" s="113"/>
      <c r="E3" s="136"/>
      <c r="F3" s="113"/>
      <c r="G3" s="136"/>
      <c r="H3" s="113"/>
      <c r="I3" s="136"/>
      <c r="J3" s="113"/>
      <c r="K3" s="136"/>
      <c r="L3" s="113"/>
      <c r="M3" s="136"/>
      <c r="N3" s="127"/>
      <c r="O3" s="150"/>
      <c r="P3" s="10"/>
    </row>
    <row r="4" spans="1:38" s="11" customFormat="1" ht="12" customHeight="1" x14ac:dyDescent="0.35">
      <c r="A4" s="255"/>
      <c r="B4" s="113"/>
      <c r="C4" s="136"/>
      <c r="D4" s="113"/>
      <c r="E4" s="136"/>
      <c r="F4" s="113"/>
      <c r="G4" s="136"/>
      <c r="H4" s="113"/>
      <c r="I4" s="136"/>
      <c r="J4" s="113"/>
      <c r="K4" s="136"/>
      <c r="L4" s="113"/>
      <c r="M4" s="136"/>
      <c r="N4" s="127"/>
      <c r="O4" s="150"/>
      <c r="P4" s="10"/>
    </row>
    <row r="5" spans="1:38" s="7" customFormat="1" ht="15" customHeight="1" x14ac:dyDescent="0.35">
      <c r="A5" s="8"/>
      <c r="B5" s="53"/>
      <c r="C5" s="137" t="s">
        <v>108</v>
      </c>
      <c r="D5" s="53" t="s">
        <v>13</v>
      </c>
      <c r="E5" s="137" t="str">
        <f>EXISb!E5</f>
        <v>2015/16</v>
      </c>
      <c r="F5" s="53" t="s">
        <v>13</v>
      </c>
      <c r="G5" s="137" t="str">
        <f>EXISb!G5</f>
        <v>2016/17</v>
      </c>
      <c r="H5" s="53" t="s">
        <v>13</v>
      </c>
      <c r="I5" s="137" t="str">
        <f>EXISb!I5</f>
        <v>2017/18</v>
      </c>
      <c r="J5" s="53" t="s">
        <v>13</v>
      </c>
      <c r="K5" s="137" t="str">
        <f>EXISb!K5</f>
        <v>2018/19</v>
      </c>
      <c r="L5" s="53" t="s">
        <v>13</v>
      </c>
      <c r="M5" s="137" t="str">
        <f>EXISb!M5</f>
        <v>2020/21</v>
      </c>
      <c r="N5" s="128" t="s">
        <v>14</v>
      </c>
      <c r="O5" s="151"/>
      <c r="P5" s="9"/>
    </row>
    <row r="6" spans="1:38" s="7" customFormat="1" x14ac:dyDescent="0.35">
      <c r="A6" s="12"/>
      <c r="B6" s="55" t="s">
        <v>2</v>
      </c>
      <c r="C6" s="137" t="s">
        <v>3</v>
      </c>
      <c r="D6" s="53" t="s">
        <v>2</v>
      </c>
      <c r="E6" s="137" t="s">
        <v>3</v>
      </c>
      <c r="F6" s="53" t="s">
        <v>2</v>
      </c>
      <c r="G6" s="137" t="s">
        <v>3</v>
      </c>
      <c r="H6" s="53" t="s">
        <v>2</v>
      </c>
      <c r="I6" s="137" t="s">
        <v>3</v>
      </c>
      <c r="J6" s="53" t="s">
        <v>2</v>
      </c>
      <c r="K6" s="137" t="s">
        <v>3</v>
      </c>
      <c r="L6" s="53" t="s">
        <v>2</v>
      </c>
      <c r="M6" s="137" t="s">
        <v>3</v>
      </c>
      <c r="N6" s="53" t="s">
        <v>4</v>
      </c>
      <c r="O6" s="137" t="s">
        <v>5</v>
      </c>
      <c r="P6" s="9"/>
    </row>
    <row r="7" spans="1:38" s="14" customFormat="1" ht="22" customHeight="1" x14ac:dyDescent="0.35">
      <c r="A7" s="191" t="s">
        <v>72</v>
      </c>
      <c r="B7" s="447">
        <f>ALTPb!B33</f>
        <v>12</v>
      </c>
      <c r="C7" s="448">
        <f>ALTPb!C33</f>
        <v>1709288</v>
      </c>
      <c r="D7" s="447">
        <f>ALTPb!D33</f>
        <v>0.5</v>
      </c>
      <c r="E7" s="448">
        <f>ALTPb!E33</f>
        <v>54500</v>
      </c>
      <c r="F7" s="447">
        <f>ALTPb!F33</f>
        <v>0</v>
      </c>
      <c r="G7" s="448">
        <f>ALTPb!G33</f>
        <v>0</v>
      </c>
      <c r="H7" s="447">
        <f>ALTPb!H33</f>
        <v>0</v>
      </c>
      <c r="I7" s="448">
        <f>ALTPb!I33</f>
        <v>0</v>
      </c>
      <c r="J7" s="447">
        <f>ALTPb!J33</f>
        <v>0</v>
      </c>
      <c r="K7" s="448">
        <f>ALTPb!K33</f>
        <v>0</v>
      </c>
      <c r="L7" s="447">
        <f>ALTPb!L33</f>
        <v>0</v>
      </c>
      <c r="M7" s="448">
        <f>ALTPb!M33</f>
        <v>0</v>
      </c>
      <c r="N7" s="447">
        <f>ALTPb!N33</f>
        <v>12.5</v>
      </c>
      <c r="O7" s="448">
        <f>ALTPb!O33</f>
        <v>1763788</v>
      </c>
      <c r="P7" s="13"/>
      <c r="Q7" s="13"/>
      <c r="R7" s="13"/>
      <c r="S7" s="13"/>
      <c r="T7" s="13"/>
      <c r="U7" s="13"/>
      <c r="V7" s="13"/>
      <c r="W7" s="13"/>
      <c r="X7" s="13"/>
      <c r="Y7" s="13"/>
      <c r="Z7" s="13"/>
      <c r="AA7" s="13"/>
      <c r="AB7" s="13"/>
      <c r="AC7" s="13"/>
      <c r="AD7" s="13"/>
      <c r="AE7" s="13"/>
      <c r="AF7" s="13"/>
      <c r="AG7" s="13"/>
      <c r="AH7" s="13"/>
      <c r="AI7" s="13"/>
      <c r="AJ7" s="13"/>
      <c r="AK7" s="13"/>
      <c r="AL7" s="13"/>
    </row>
    <row r="8" spans="1:38" s="11" customFormat="1" ht="12.75" customHeight="1" x14ac:dyDescent="0.35">
      <c r="A8" s="192" t="s">
        <v>73</v>
      </c>
      <c r="B8" s="115"/>
      <c r="C8" s="139"/>
      <c r="D8" s="122"/>
      <c r="E8" s="139"/>
      <c r="F8" s="122"/>
      <c r="G8" s="139"/>
      <c r="H8" s="122"/>
      <c r="I8" s="139"/>
      <c r="J8" s="122"/>
      <c r="K8" s="139"/>
      <c r="L8" s="122"/>
      <c r="M8" s="139"/>
      <c r="N8" s="130"/>
      <c r="O8" s="153"/>
    </row>
    <row r="9" spans="1:38" s="11" customFormat="1" ht="11.25" customHeight="1" x14ac:dyDescent="0.35">
      <c r="A9" s="451" t="s">
        <v>40</v>
      </c>
      <c r="B9" s="459">
        <f>FUNDa!N9</f>
        <v>2</v>
      </c>
      <c r="C9" s="458">
        <f>FUNDa!O9</f>
        <v>100000</v>
      </c>
      <c r="D9" s="160">
        <v>0.5</v>
      </c>
      <c r="E9" s="161">
        <v>25000</v>
      </c>
      <c r="F9" s="160">
        <v>0</v>
      </c>
      <c r="G9" s="161">
        <v>0</v>
      </c>
      <c r="H9" s="160">
        <v>0</v>
      </c>
      <c r="I9" s="161">
        <v>0</v>
      </c>
      <c r="J9" s="160">
        <v>0</v>
      </c>
      <c r="K9" s="161">
        <v>0</v>
      </c>
      <c r="L9" s="160">
        <v>0</v>
      </c>
      <c r="M9" s="161">
        <v>0</v>
      </c>
      <c r="N9" s="162">
        <f>B9+D9+F9+H9+J9+L9</f>
        <v>2.5</v>
      </c>
      <c r="O9" s="163">
        <f>C9+E9+G9+I9+K9+M9</f>
        <v>125000</v>
      </c>
    </row>
    <row r="10" spans="1:38" ht="14.25" customHeight="1" x14ac:dyDescent="0.35">
      <c r="A10" s="452" t="s">
        <v>80</v>
      </c>
      <c r="B10" s="164"/>
      <c r="C10" s="449"/>
      <c r="D10" s="164"/>
      <c r="E10" s="165"/>
      <c r="F10" s="164"/>
      <c r="G10" s="165"/>
      <c r="H10" s="164"/>
      <c r="I10" s="165"/>
      <c r="J10" s="164"/>
      <c r="K10" s="165"/>
      <c r="L10" s="164"/>
      <c r="M10" s="165"/>
      <c r="N10" s="164"/>
      <c r="O10" s="166"/>
    </row>
    <row r="11" spans="1:38" s="11" customFormat="1" ht="12" customHeight="1" x14ac:dyDescent="0.35">
      <c r="A11" s="453" t="s">
        <v>98</v>
      </c>
      <c r="B11" s="167"/>
      <c r="C11" s="458">
        <f>FUNDa!O11</f>
        <v>81000</v>
      </c>
      <c r="D11" s="167" t="s">
        <v>6</v>
      </c>
      <c r="E11" s="161">
        <v>20250</v>
      </c>
      <c r="F11" s="167" t="s">
        <v>6</v>
      </c>
      <c r="G11" s="161">
        <v>0</v>
      </c>
      <c r="H11" s="167" t="s">
        <v>6</v>
      </c>
      <c r="I11" s="161">
        <v>0</v>
      </c>
      <c r="J11" s="167" t="s">
        <v>6</v>
      </c>
      <c r="K11" s="161">
        <v>0</v>
      </c>
      <c r="L11" s="167"/>
      <c r="M11" s="161">
        <v>0</v>
      </c>
      <c r="N11" s="167" t="s">
        <v>6</v>
      </c>
      <c r="O11" s="163">
        <f>C11+E11+G11+I11+K11+M11</f>
        <v>101250</v>
      </c>
    </row>
    <row r="12" spans="1:38" s="11" customFormat="1" ht="14.25" customHeight="1" x14ac:dyDescent="0.35">
      <c r="A12" s="453" t="s">
        <v>99</v>
      </c>
      <c r="B12" s="167"/>
      <c r="C12" s="458">
        <f>FUNDa!O12</f>
        <v>37000</v>
      </c>
      <c r="D12" s="167"/>
      <c r="E12" s="168">
        <v>0</v>
      </c>
      <c r="F12" s="167"/>
      <c r="G12" s="168">
        <v>0</v>
      </c>
      <c r="H12" s="167"/>
      <c r="I12" s="168">
        <v>0</v>
      </c>
      <c r="J12" s="167"/>
      <c r="K12" s="168">
        <v>0</v>
      </c>
      <c r="L12" s="167"/>
      <c r="M12" s="168">
        <v>0</v>
      </c>
      <c r="N12" s="167"/>
      <c r="O12" s="163">
        <f>C12+E12+G12+I12+K12+M12</f>
        <v>37000</v>
      </c>
    </row>
    <row r="13" spans="1:38" s="16" customFormat="1" ht="14.25" customHeight="1" x14ac:dyDescent="0.35">
      <c r="A13" s="454" t="s">
        <v>74</v>
      </c>
      <c r="B13" s="463">
        <f>FUNDa!N13</f>
        <v>2</v>
      </c>
      <c r="C13" s="464">
        <f>FUNDa!O13</f>
        <v>218000</v>
      </c>
      <c r="D13" s="179">
        <f t="shared" ref="D13:M13" si="0">SUM(D9:D12)</f>
        <v>0.5</v>
      </c>
      <c r="E13" s="180">
        <f t="shared" si="0"/>
        <v>45250</v>
      </c>
      <c r="F13" s="179">
        <f t="shared" si="0"/>
        <v>0</v>
      </c>
      <c r="G13" s="180">
        <f t="shared" si="0"/>
        <v>0</v>
      </c>
      <c r="H13" s="179">
        <f t="shared" si="0"/>
        <v>0</v>
      </c>
      <c r="I13" s="180">
        <f t="shared" si="0"/>
        <v>0</v>
      </c>
      <c r="J13" s="179">
        <f t="shared" si="0"/>
        <v>0</v>
      </c>
      <c r="K13" s="180">
        <f t="shared" si="0"/>
        <v>0</v>
      </c>
      <c r="L13" s="179">
        <f t="shared" si="0"/>
        <v>0</v>
      </c>
      <c r="M13" s="180">
        <f t="shared" si="0"/>
        <v>0</v>
      </c>
      <c r="N13" s="179">
        <f>B13+D13+F13+H13+J13+L13</f>
        <v>2.5</v>
      </c>
      <c r="O13" s="180">
        <f>C13+E13+G13+I13+K13+M13</f>
        <v>263250</v>
      </c>
      <c r="P13" s="15"/>
    </row>
    <row r="14" spans="1:38" s="16" customFormat="1" ht="16.5" customHeight="1" x14ac:dyDescent="0.35">
      <c r="A14" s="455" t="s">
        <v>75</v>
      </c>
      <c r="B14" s="170"/>
      <c r="C14" s="450"/>
      <c r="D14" s="172"/>
      <c r="E14" s="171"/>
      <c r="F14" s="172"/>
      <c r="G14" s="171"/>
      <c r="H14" s="172"/>
      <c r="I14" s="171"/>
      <c r="J14" s="172"/>
      <c r="K14" s="171"/>
      <c r="L14" s="172"/>
      <c r="M14" s="171"/>
      <c r="N14" s="173"/>
      <c r="O14" s="174"/>
      <c r="P14" s="15"/>
    </row>
    <row r="15" spans="1:38" s="11" customFormat="1" ht="15" customHeight="1" x14ac:dyDescent="0.35">
      <c r="A15" s="453" t="s">
        <v>101</v>
      </c>
      <c r="B15" s="160">
        <f>FUNDa!N15</f>
        <v>10</v>
      </c>
      <c r="C15" s="458">
        <f>FUNDa!O15</f>
        <v>1437788</v>
      </c>
      <c r="D15" s="169">
        <v>0</v>
      </c>
      <c r="E15" s="177">
        <v>0</v>
      </c>
      <c r="F15" s="169">
        <v>0</v>
      </c>
      <c r="G15" s="177">
        <v>0</v>
      </c>
      <c r="H15" s="169">
        <v>0</v>
      </c>
      <c r="I15" s="177">
        <v>0</v>
      </c>
      <c r="J15" s="169">
        <v>0</v>
      </c>
      <c r="K15" s="177">
        <v>0</v>
      </c>
      <c r="L15" s="169">
        <v>0</v>
      </c>
      <c r="M15" s="177">
        <v>0</v>
      </c>
      <c r="N15" s="162">
        <f t="shared" ref="N15:O17" si="1">B15+D15+F15+H15+J15+L15</f>
        <v>10</v>
      </c>
      <c r="O15" s="163">
        <f t="shared" si="1"/>
        <v>1437788</v>
      </c>
      <c r="P15" s="10"/>
    </row>
    <row r="16" spans="1:38" s="11" customFormat="1" ht="15.75" customHeight="1" x14ac:dyDescent="0.35">
      <c r="A16" s="453" t="s">
        <v>76</v>
      </c>
      <c r="B16" s="160">
        <f>FUNDa!N16</f>
        <v>0</v>
      </c>
      <c r="C16" s="458">
        <f>FUNDa!O16</f>
        <v>53500</v>
      </c>
      <c r="D16" s="175">
        <v>0</v>
      </c>
      <c r="E16" s="178">
        <v>9250</v>
      </c>
      <c r="F16" s="175">
        <v>0</v>
      </c>
      <c r="G16" s="178">
        <v>0</v>
      </c>
      <c r="H16" s="175">
        <v>0</v>
      </c>
      <c r="I16" s="178">
        <v>0</v>
      </c>
      <c r="J16" s="175">
        <v>0</v>
      </c>
      <c r="K16" s="178">
        <v>0</v>
      </c>
      <c r="L16" s="175">
        <v>0</v>
      </c>
      <c r="M16" s="178">
        <v>0</v>
      </c>
      <c r="N16" s="162">
        <f t="shared" si="1"/>
        <v>0</v>
      </c>
      <c r="O16" s="163">
        <f t="shared" si="1"/>
        <v>62750</v>
      </c>
      <c r="P16" s="10"/>
    </row>
    <row r="17" spans="1:38" s="17" customFormat="1" ht="26.1" customHeight="1" x14ac:dyDescent="0.35">
      <c r="A17" s="456" t="s">
        <v>79</v>
      </c>
      <c r="B17" s="463">
        <f>FUNDa!N17</f>
        <v>10</v>
      </c>
      <c r="C17" s="464">
        <f>FUNDa!O17</f>
        <v>1491288</v>
      </c>
      <c r="D17" s="179">
        <f t="shared" ref="D17:K17" si="2">SUM(D15+D16)</f>
        <v>0</v>
      </c>
      <c r="E17" s="180">
        <f t="shared" si="2"/>
        <v>9250</v>
      </c>
      <c r="F17" s="179">
        <f t="shared" si="2"/>
        <v>0</v>
      </c>
      <c r="G17" s="180">
        <f t="shared" si="2"/>
        <v>0</v>
      </c>
      <c r="H17" s="179">
        <f t="shared" si="2"/>
        <v>0</v>
      </c>
      <c r="I17" s="180">
        <f t="shared" si="2"/>
        <v>0</v>
      </c>
      <c r="J17" s="179">
        <f t="shared" si="2"/>
        <v>0</v>
      </c>
      <c r="K17" s="180">
        <f t="shared" si="2"/>
        <v>0</v>
      </c>
      <c r="L17" s="181">
        <f>SUM(L15:L16)</f>
        <v>0</v>
      </c>
      <c r="M17" s="182">
        <f>SUM(M15:M16)</f>
        <v>0</v>
      </c>
      <c r="N17" s="179">
        <f t="shared" si="1"/>
        <v>10</v>
      </c>
      <c r="O17" s="180">
        <f t="shared" si="1"/>
        <v>1500538</v>
      </c>
    </row>
    <row r="18" spans="1:38" s="19" customFormat="1" ht="16.5" customHeight="1" x14ac:dyDescent="0.35">
      <c r="A18" s="457" t="s">
        <v>81</v>
      </c>
      <c r="B18" s="465">
        <f>FUNDa!N18</f>
        <v>12</v>
      </c>
      <c r="C18" s="466">
        <f>FUNDa!O18</f>
        <v>1709288</v>
      </c>
      <c r="D18" s="202">
        <f t="shared" ref="D18:M18" si="3">SUM(D13+D17)</f>
        <v>0.5</v>
      </c>
      <c r="E18" s="203">
        <f t="shared" si="3"/>
        <v>54500</v>
      </c>
      <c r="F18" s="202">
        <f t="shared" si="3"/>
        <v>0</v>
      </c>
      <c r="G18" s="203">
        <f t="shared" si="3"/>
        <v>0</v>
      </c>
      <c r="H18" s="202">
        <f t="shared" si="3"/>
        <v>0</v>
      </c>
      <c r="I18" s="203">
        <f t="shared" si="3"/>
        <v>0</v>
      </c>
      <c r="J18" s="202">
        <f t="shared" si="3"/>
        <v>0</v>
      </c>
      <c r="K18" s="203">
        <f t="shared" si="3"/>
        <v>0</v>
      </c>
      <c r="L18" s="202">
        <f t="shared" si="3"/>
        <v>0</v>
      </c>
      <c r="M18" s="203">
        <f t="shared" si="3"/>
        <v>0</v>
      </c>
      <c r="N18" s="179">
        <f>SUM(B18+D18+F18+H18+J18+L18)</f>
        <v>12.5</v>
      </c>
      <c r="O18" s="180">
        <f>SUM(C18+E18+G18+I18+K18+M18)</f>
        <v>1763788</v>
      </c>
      <c r="P18" s="18"/>
    </row>
    <row r="19" spans="1:38" s="22" customFormat="1" ht="14.25" customHeight="1" thickBot="1" x14ac:dyDescent="0.4">
      <c r="A19" s="195" t="s">
        <v>77</v>
      </c>
      <c r="B19" s="160">
        <f>FUNDa!N19</f>
        <v>0</v>
      </c>
      <c r="C19" s="460">
        <f>FUNDa!O19</f>
        <v>0</v>
      </c>
      <c r="D19" s="185">
        <f t="shared" ref="D19:M19" si="4">SUM(D18-D7)</f>
        <v>0</v>
      </c>
      <c r="E19" s="184">
        <f t="shared" si="4"/>
        <v>0</v>
      </c>
      <c r="F19" s="185">
        <f t="shared" si="4"/>
        <v>0</v>
      </c>
      <c r="G19" s="184">
        <f t="shared" si="4"/>
        <v>0</v>
      </c>
      <c r="H19" s="185">
        <f t="shared" si="4"/>
        <v>0</v>
      </c>
      <c r="I19" s="184">
        <f t="shared" si="4"/>
        <v>0</v>
      </c>
      <c r="J19" s="185">
        <f t="shared" si="4"/>
        <v>0</v>
      </c>
      <c r="K19" s="184">
        <f t="shared" si="4"/>
        <v>0</v>
      </c>
      <c r="L19" s="185">
        <f t="shared" si="4"/>
        <v>0</v>
      </c>
      <c r="M19" s="184">
        <f t="shared" si="4"/>
        <v>0</v>
      </c>
      <c r="N19" s="179">
        <f>SUM(B19+D19+F19+H19+J19+L19)</f>
        <v>0</v>
      </c>
      <c r="O19" s="180">
        <f>SUM(C19+E19+G19+I19+K19+M19)</f>
        <v>0</v>
      </c>
      <c r="P19" s="20"/>
      <c r="Q19" s="21"/>
      <c r="R19" s="21"/>
      <c r="S19" s="21"/>
      <c r="T19" s="21"/>
      <c r="U19" s="21"/>
      <c r="V19" s="21"/>
      <c r="W19" s="21"/>
      <c r="X19" s="21"/>
      <c r="Y19" s="21"/>
      <c r="Z19" s="21"/>
      <c r="AA19" s="21"/>
      <c r="AB19" s="21"/>
      <c r="AC19" s="21"/>
      <c r="AD19" s="21"/>
      <c r="AE19" s="21"/>
      <c r="AF19" s="21"/>
      <c r="AG19" s="21"/>
      <c r="AH19" s="21"/>
      <c r="AI19" s="21"/>
      <c r="AJ19" s="21"/>
      <c r="AK19" s="21"/>
      <c r="AL19" s="21"/>
    </row>
    <row r="20" spans="1:38" s="11" customFormat="1" ht="11.25" customHeight="1" thickTop="1" thickBot="1" x14ac:dyDescent="0.4">
      <c r="A20" s="196"/>
      <c r="B20" s="461"/>
      <c r="C20" s="462"/>
      <c r="D20" s="186"/>
      <c r="E20" s="187"/>
      <c r="F20" s="186"/>
      <c r="G20" s="187"/>
      <c r="H20" s="186"/>
      <c r="I20" s="187"/>
      <c r="J20" s="186"/>
      <c r="K20" s="187"/>
      <c r="L20" s="186"/>
      <c r="M20" s="187"/>
      <c r="N20" s="188"/>
      <c r="O20" s="189"/>
    </row>
    <row r="21" spans="1:38" s="11" customFormat="1" ht="11.25" customHeight="1" thickBot="1" x14ac:dyDescent="0.4">
      <c r="A21" s="196" t="s">
        <v>78</v>
      </c>
      <c r="B21" s="461">
        <f>[1]FUNDa!N20</f>
        <v>0</v>
      </c>
      <c r="C21" s="462">
        <f>[1]FUNDa!O20</f>
        <v>0</v>
      </c>
      <c r="D21" s="186">
        <v>2</v>
      </c>
      <c r="E21" s="187">
        <v>145600</v>
      </c>
      <c r="F21" s="186">
        <v>0</v>
      </c>
      <c r="G21" s="187">
        <v>0</v>
      </c>
      <c r="H21" s="186">
        <v>0</v>
      </c>
      <c r="I21" s="187">
        <v>0</v>
      </c>
      <c r="J21" s="186">
        <v>0</v>
      </c>
      <c r="K21" s="187">
        <v>0</v>
      </c>
      <c r="L21" s="186">
        <v>0</v>
      </c>
      <c r="M21" s="187">
        <v>0</v>
      </c>
      <c r="N21" s="188">
        <f>B21+D21+F21+H21+J21+L21</f>
        <v>2</v>
      </c>
      <c r="O21" s="189">
        <f>C21+E21+G21+I21+K21+M21</f>
        <v>145600</v>
      </c>
    </row>
    <row r="22" spans="1:38" ht="12" customHeight="1" x14ac:dyDescent="0.35">
      <c r="A22" s="502"/>
      <c r="B22" s="513"/>
      <c r="C22" s="514"/>
      <c r="D22" s="514"/>
      <c r="E22" s="514"/>
      <c r="F22" s="514"/>
      <c r="G22" s="514"/>
      <c r="H22" s="514"/>
      <c r="I22" s="514"/>
      <c r="J22" s="514"/>
      <c r="K22" s="514"/>
      <c r="L22" s="514"/>
      <c r="M22" s="514"/>
      <c r="N22" s="514"/>
      <c r="O22" s="515"/>
    </row>
    <row r="23" spans="1:38" ht="12" customHeight="1" x14ac:dyDescent="0.35">
      <c r="A23" s="484" t="s">
        <v>126</v>
      </c>
      <c r="B23" s="508"/>
      <c r="C23" s="509"/>
      <c r="D23" s="509"/>
      <c r="E23" s="509"/>
      <c r="F23" s="509"/>
      <c r="G23" s="509"/>
      <c r="H23" s="509"/>
      <c r="I23" s="509"/>
      <c r="J23" s="509"/>
      <c r="K23" s="509"/>
      <c r="L23" s="509"/>
      <c r="M23" s="509"/>
      <c r="N23" s="509"/>
      <c r="O23" s="510"/>
    </row>
    <row r="24" spans="1:38" s="23" customFormat="1" ht="12" customHeight="1" x14ac:dyDescent="0.35">
      <c r="A24" s="485" t="s">
        <v>114</v>
      </c>
      <c r="B24" s="503">
        <f>FUNDa!N23</f>
        <v>0.47559510158615753</v>
      </c>
      <c r="C24" s="138">
        <f>FUNDa!O23</f>
        <v>812929</v>
      </c>
      <c r="D24" s="492">
        <v>1</v>
      </c>
      <c r="E24" s="493">
        <f>SUM(E18*D24)</f>
        <v>54500</v>
      </c>
      <c r="F24" s="492">
        <v>0</v>
      </c>
      <c r="G24" s="493">
        <f>SUM(G18*F24)</f>
        <v>0</v>
      </c>
      <c r="H24" s="492">
        <v>0</v>
      </c>
      <c r="I24" s="493">
        <f>SUM(I18*H24)</f>
        <v>0</v>
      </c>
      <c r="J24" s="492">
        <v>0</v>
      </c>
      <c r="K24" s="493">
        <f>SUM(K18*J24)</f>
        <v>0</v>
      </c>
      <c r="L24" s="492">
        <v>0</v>
      </c>
      <c r="M24" s="493">
        <f>SUM(M18*L24)</f>
        <v>0</v>
      </c>
      <c r="N24" s="492">
        <f>+SUM((C24+E24+G24+I24+K24+M24)/O18)</f>
        <v>0.4917989010017077</v>
      </c>
      <c r="O24" s="493">
        <f>SUM(O18*N24)</f>
        <v>867429</v>
      </c>
      <c r="P24"/>
    </row>
    <row r="25" spans="1:38" s="23" customFormat="1" ht="12" customHeight="1" x14ac:dyDescent="0.35">
      <c r="A25" s="485" t="s">
        <v>115</v>
      </c>
      <c r="B25" s="503">
        <f>FUNDa!N24</f>
        <v>0.46746013544821002</v>
      </c>
      <c r="C25" s="138">
        <f>FUNDa!O24</f>
        <v>799024</v>
      </c>
      <c r="D25" s="492">
        <v>0</v>
      </c>
      <c r="E25" s="493">
        <f>SUM(E18*D25)</f>
        <v>0</v>
      </c>
      <c r="F25" s="492">
        <v>0</v>
      </c>
      <c r="G25" s="493">
        <f>SUM(G18*F25)</f>
        <v>0</v>
      </c>
      <c r="H25" s="492">
        <v>0</v>
      </c>
      <c r="I25" s="493">
        <f>SUM(I18*H25)</f>
        <v>0</v>
      </c>
      <c r="J25" s="492">
        <v>0</v>
      </c>
      <c r="K25" s="493">
        <f>SUM(K18*J25)</f>
        <v>0</v>
      </c>
      <c r="L25" s="492">
        <v>0</v>
      </c>
      <c r="M25" s="493">
        <f>SUM(M18*L25)</f>
        <v>0</v>
      </c>
      <c r="N25" s="492">
        <f>+SUM((C25+E25+G25+I25+K25+M25)/O18)</f>
        <v>0.45301589533435993</v>
      </c>
      <c r="O25" s="493">
        <f>SUM(O18*N25)</f>
        <v>799024</v>
      </c>
      <c r="P25"/>
    </row>
    <row r="26" spans="1:38" s="23" customFormat="1" ht="12" customHeight="1" x14ac:dyDescent="0.35">
      <c r="A26" s="486" t="s">
        <v>116</v>
      </c>
      <c r="B26" s="503">
        <f>FUNDa!N25</f>
        <v>5.6944762965632473E-2</v>
      </c>
      <c r="C26" s="138">
        <f>FUNDa!O25</f>
        <v>97335</v>
      </c>
      <c r="D26" s="492">
        <v>0</v>
      </c>
      <c r="E26" s="493">
        <f>SUM(E18*D26)</f>
        <v>0</v>
      </c>
      <c r="F26" s="492">
        <v>0</v>
      </c>
      <c r="G26" s="493">
        <f>SUM(G18*F26)</f>
        <v>0</v>
      </c>
      <c r="H26" s="492">
        <v>0</v>
      </c>
      <c r="I26" s="493">
        <f>SUM(I18*H26)</f>
        <v>0</v>
      </c>
      <c r="J26" s="492">
        <v>0</v>
      </c>
      <c r="K26" s="493">
        <f>SUM(K18*J26)</f>
        <v>0</v>
      </c>
      <c r="L26" s="492">
        <v>0</v>
      </c>
      <c r="M26" s="493">
        <f>SUM(M18*L26)</f>
        <v>0</v>
      </c>
      <c r="N26" s="492">
        <f>+SUM((C26+E26+G26+I26+K26+M26)/O18)</f>
        <v>5.5185203663932397E-2</v>
      </c>
      <c r="O26" s="493">
        <f>SUM(O18*N26)</f>
        <v>97335</v>
      </c>
      <c r="P26"/>
    </row>
    <row r="27" spans="1:38" s="23" customFormat="1" ht="12" customHeight="1" x14ac:dyDescent="0.35">
      <c r="A27" s="486" t="s">
        <v>117</v>
      </c>
      <c r="B27" s="503">
        <f>FUNDa!N26</f>
        <v>0</v>
      </c>
      <c r="C27" s="138">
        <f>FUNDa!O26</f>
        <v>0</v>
      </c>
      <c r="D27" s="492">
        <v>0</v>
      </c>
      <c r="E27" s="493">
        <f>SUM(E18*D27)</f>
        <v>0</v>
      </c>
      <c r="F27" s="492">
        <v>0</v>
      </c>
      <c r="G27" s="493">
        <f>SUM(G18*F27)</f>
        <v>0</v>
      </c>
      <c r="H27" s="492">
        <v>0</v>
      </c>
      <c r="I27" s="493">
        <f>SUM(I18*H27)</f>
        <v>0</v>
      </c>
      <c r="J27" s="492">
        <v>0</v>
      </c>
      <c r="K27" s="493">
        <f>SUM(K18*J27)</f>
        <v>0</v>
      </c>
      <c r="L27" s="492">
        <v>0</v>
      </c>
      <c r="M27" s="493">
        <f>SUM(M18*L27)</f>
        <v>0</v>
      </c>
      <c r="N27" s="492">
        <f>+SUM((C27+E27+G27+I27+K27+M27)/O18)</f>
        <v>0</v>
      </c>
      <c r="O27" s="493">
        <f>SUM(O18*N27)</f>
        <v>0</v>
      </c>
      <c r="P27"/>
    </row>
    <row r="28" spans="1:38" ht="12" customHeight="1" x14ac:dyDescent="0.35">
      <c r="A28" s="484" t="s">
        <v>120</v>
      </c>
      <c r="B28" s="504">
        <f>FUNDa!N27</f>
        <v>1</v>
      </c>
      <c r="C28" s="448">
        <f>FUNDa!O27</f>
        <v>1709288</v>
      </c>
      <c r="D28" s="491">
        <f t="shared" ref="D28:O28" si="5">SUM(D24:D27)</f>
        <v>1</v>
      </c>
      <c r="E28" s="494">
        <f t="shared" si="5"/>
        <v>54500</v>
      </c>
      <c r="F28" s="491">
        <f t="shared" si="5"/>
        <v>0</v>
      </c>
      <c r="G28" s="494">
        <f t="shared" si="5"/>
        <v>0</v>
      </c>
      <c r="H28" s="491">
        <f t="shared" si="5"/>
        <v>0</v>
      </c>
      <c r="I28" s="494">
        <f t="shared" si="5"/>
        <v>0</v>
      </c>
      <c r="J28" s="491">
        <f t="shared" si="5"/>
        <v>0</v>
      </c>
      <c r="K28" s="494">
        <f t="shared" si="5"/>
        <v>0</v>
      </c>
      <c r="L28" s="491">
        <f t="shared" si="5"/>
        <v>0</v>
      </c>
      <c r="M28" s="494">
        <f t="shared" si="5"/>
        <v>0</v>
      </c>
      <c r="N28" s="492">
        <f>+SUM((C28+E28+G28+I28+K28+M28)/O18)</f>
        <v>1</v>
      </c>
      <c r="O28" s="494">
        <f t="shared" si="5"/>
        <v>1763788</v>
      </c>
    </row>
    <row r="29" spans="1:38" ht="24.75" customHeight="1" x14ac:dyDescent="0.35">
      <c r="A29" s="533" t="s">
        <v>129</v>
      </c>
      <c r="B29" s="533"/>
      <c r="C29" s="533"/>
      <c r="D29" s="533"/>
      <c r="E29" s="533"/>
      <c r="F29" s="533"/>
      <c r="G29" s="533"/>
      <c r="H29" s="533"/>
      <c r="I29" s="533"/>
      <c r="J29" s="533"/>
      <c r="K29" s="533"/>
      <c r="L29" s="533"/>
      <c r="M29" s="533"/>
      <c r="N29" s="533"/>
      <c r="O29" s="533"/>
    </row>
    <row r="30" spans="1:38" ht="12.75" customHeight="1" x14ac:dyDescent="0.35">
      <c r="A30" s="511"/>
      <c r="B30" s="511"/>
      <c r="C30" s="511"/>
      <c r="D30" s="511"/>
      <c r="E30" s="511"/>
      <c r="F30" s="511"/>
      <c r="G30" s="511"/>
      <c r="H30" s="511"/>
      <c r="I30" s="511"/>
      <c r="J30" s="511"/>
      <c r="K30" s="511"/>
      <c r="L30" s="511"/>
      <c r="M30" s="511"/>
      <c r="N30" s="511"/>
      <c r="O30" s="511"/>
      <c r="P30" s="25"/>
    </row>
    <row r="31" spans="1:38" x14ac:dyDescent="0.35">
      <c r="A31" s="512"/>
      <c r="B31" s="512"/>
      <c r="C31" s="512"/>
      <c r="D31" s="512"/>
      <c r="E31" s="512"/>
      <c r="F31" s="512"/>
      <c r="G31" s="512"/>
      <c r="H31" s="512"/>
      <c r="I31" s="512"/>
      <c r="J31" s="512"/>
      <c r="K31" s="512"/>
      <c r="L31" s="512"/>
      <c r="M31" s="512"/>
      <c r="N31" s="512"/>
      <c r="O31" s="512"/>
      <c r="P31" s="25"/>
    </row>
    <row r="32" spans="1:38" ht="15" customHeight="1" x14ac:dyDescent="0.4">
      <c r="A32" s="26"/>
      <c r="B32" s="117"/>
      <c r="C32" s="141"/>
      <c r="D32" s="117"/>
      <c r="E32" s="141"/>
      <c r="F32" s="117"/>
      <c r="G32" s="141"/>
      <c r="H32" s="117"/>
      <c r="I32" s="141"/>
      <c r="J32" s="117"/>
      <c r="K32" s="141"/>
      <c r="L32" s="117"/>
      <c r="M32" s="141"/>
      <c r="N32" s="132"/>
      <c r="O32" s="155"/>
      <c r="P32" s="25"/>
    </row>
    <row r="33" spans="1:16" ht="12" x14ac:dyDescent="0.4">
      <c r="A33" s="8"/>
      <c r="B33" s="118"/>
      <c r="C33" s="142"/>
      <c r="D33" s="118"/>
      <c r="E33" s="142"/>
      <c r="F33" s="118"/>
      <c r="G33" s="142"/>
      <c r="H33" s="118"/>
      <c r="I33" s="142"/>
      <c r="J33" s="118"/>
      <c r="K33" s="142"/>
      <c r="L33" s="118"/>
      <c r="M33" s="142"/>
      <c r="N33" s="133"/>
      <c r="O33" s="156"/>
      <c r="P33" s="25"/>
    </row>
    <row r="34" spans="1:16" ht="12" x14ac:dyDescent="0.4">
      <c r="A34" s="8"/>
      <c r="B34" s="118"/>
      <c r="C34" s="142"/>
      <c r="D34" s="118"/>
      <c r="E34" s="142"/>
      <c r="F34" s="118"/>
      <c r="G34" s="142"/>
      <c r="H34" s="118"/>
      <c r="I34" s="142"/>
      <c r="J34" s="118"/>
      <c r="K34" s="142"/>
      <c r="L34" s="118"/>
      <c r="M34" s="142"/>
      <c r="N34" s="133"/>
      <c r="O34" s="156"/>
      <c r="P34" s="25"/>
    </row>
    <row r="35" spans="1:16" s="28" customFormat="1" ht="12.75" customHeight="1" x14ac:dyDescent="0.35">
      <c r="A35" s="505" t="s">
        <v>132</v>
      </c>
      <c r="B35" s="532" t="s">
        <v>15</v>
      </c>
      <c r="C35" s="532"/>
      <c r="D35" s="532"/>
      <c r="E35" s="532"/>
      <c r="F35" s="532"/>
      <c r="G35" s="532"/>
      <c r="H35" s="532"/>
      <c r="I35" s="532"/>
      <c r="J35" s="532"/>
      <c r="K35" s="532"/>
      <c r="L35"/>
      <c r="M35"/>
      <c r="N35"/>
      <c r="O35"/>
      <c r="P35" s="27"/>
    </row>
    <row r="36" spans="1:16" s="28" customFormat="1" ht="12" customHeight="1" x14ac:dyDescent="0.45">
      <c r="A36" s="257" t="str">
        <f>EXISa!A2</f>
        <v>Agency/state entity:  Dept. of Local Planning</v>
      </c>
      <c r="B36" s="507"/>
      <c r="C36" s="507"/>
      <c r="D36" s="507"/>
      <c r="E36" s="507"/>
      <c r="F36" s="507"/>
      <c r="G36" s="507"/>
      <c r="H36" s="507"/>
      <c r="I36" s="507"/>
      <c r="J36" s="507"/>
      <c r="K36" s="507"/>
      <c r="L36"/>
      <c r="M36"/>
      <c r="N36" s="47" t="str">
        <f>EXISa!N2</f>
        <v>Date Prepared:  5/18/2010</v>
      </c>
      <c r="O36"/>
      <c r="P36" s="27"/>
    </row>
    <row r="37" spans="1:16" s="28" customFormat="1" ht="14.7" x14ac:dyDescent="0.45">
      <c r="A37" s="257" t="str">
        <f>EXISa!A3</f>
        <v>Project:  Upgrade Database and Servers</v>
      </c>
      <c r="B37"/>
      <c r="C37"/>
      <c r="D37" s="256"/>
      <c r="E37" s="256"/>
      <c r="F37" s="256"/>
      <c r="G37" s="256"/>
      <c r="H37" s="256"/>
      <c r="I37" s="256"/>
      <c r="J37" s="256"/>
      <c r="K37" s="256"/>
      <c r="L37" s="256"/>
      <c r="M37" s="256"/>
      <c r="N37" s="47"/>
      <c r="O37" s="47"/>
      <c r="P37" s="27"/>
    </row>
    <row r="38" spans="1:16" ht="12" x14ac:dyDescent="0.4">
      <c r="A38" s="8"/>
      <c r="B38" s="118"/>
      <c r="C38" s="142"/>
      <c r="D38" s="118"/>
      <c r="E38" s="142"/>
      <c r="F38" s="118"/>
      <c r="G38" s="142"/>
      <c r="H38" s="118"/>
      <c r="I38" s="142"/>
      <c r="J38" s="118"/>
      <c r="K38" s="142"/>
      <c r="L38" s="118"/>
      <c r="M38" s="142"/>
      <c r="N38" s="133"/>
      <c r="O38" s="156"/>
      <c r="P38" s="25"/>
    </row>
    <row r="39" spans="1:16" s="7" customFormat="1" ht="12" x14ac:dyDescent="0.4">
      <c r="A39" s="29"/>
      <c r="B39" s="134"/>
      <c r="C39" s="157"/>
      <c r="D39" s="53" t="s">
        <v>13</v>
      </c>
      <c r="E39" s="137" t="str">
        <f>EXISb!E5</f>
        <v>2015/16</v>
      </c>
      <c r="F39" s="53" t="s">
        <v>13</v>
      </c>
      <c r="G39" s="137" t="str">
        <f>EXISb!G5</f>
        <v>2016/17</v>
      </c>
      <c r="H39" s="53" t="s">
        <v>13</v>
      </c>
      <c r="I39" s="137" t="str">
        <f>EXISb!I5</f>
        <v>2017/18</v>
      </c>
      <c r="J39" s="53" t="s">
        <v>13</v>
      </c>
      <c r="K39" s="137" t="str">
        <f>EXISb!K5</f>
        <v>2018/19</v>
      </c>
      <c r="L39" s="217" t="s">
        <v>13</v>
      </c>
      <c r="M39" s="137" t="str">
        <f>EXISb!M5</f>
        <v>2020/21</v>
      </c>
      <c r="N39" s="134" t="s">
        <v>16</v>
      </c>
      <c r="O39" s="157"/>
      <c r="P39" s="9"/>
    </row>
    <row r="40" spans="1:16" s="16" customFormat="1" ht="20.100000000000001" customHeight="1" x14ac:dyDescent="0.35">
      <c r="A40" s="215" t="s">
        <v>86</v>
      </c>
      <c r="B40" s="226"/>
      <c r="C40" s="158"/>
      <c r="D40" s="225" t="s">
        <v>2</v>
      </c>
      <c r="E40" s="143" t="s">
        <v>3</v>
      </c>
      <c r="F40" s="225" t="s">
        <v>2</v>
      </c>
      <c r="G40" s="143" t="s">
        <v>3</v>
      </c>
      <c r="H40" s="225" t="s">
        <v>2</v>
      </c>
      <c r="I40" s="143" t="s">
        <v>3</v>
      </c>
      <c r="J40" s="225" t="s">
        <v>2</v>
      </c>
      <c r="K40" s="143" t="s">
        <v>3</v>
      </c>
      <c r="L40" s="225" t="s">
        <v>2</v>
      </c>
      <c r="M40" s="143" t="s">
        <v>3</v>
      </c>
      <c r="N40" s="226" t="s">
        <v>4</v>
      </c>
      <c r="O40" s="158" t="s">
        <v>5</v>
      </c>
      <c r="P40" s="15"/>
    </row>
    <row r="41" spans="1:16" s="7" customFormat="1" ht="18" customHeight="1" x14ac:dyDescent="0.4">
      <c r="A41" s="232" t="s">
        <v>85</v>
      </c>
      <c r="B41" s="238"/>
      <c r="C41" s="239"/>
      <c r="D41" s="221"/>
      <c r="E41" s="222"/>
      <c r="F41" s="221"/>
      <c r="G41" s="222"/>
      <c r="H41" s="221"/>
      <c r="I41" s="222"/>
      <c r="J41" s="221"/>
      <c r="K41" s="222"/>
      <c r="L41" s="223"/>
      <c r="M41" s="224"/>
      <c r="N41" s="238"/>
      <c r="O41" s="239"/>
      <c r="P41" s="9"/>
    </row>
    <row r="42" spans="1:16" s="31" customFormat="1" ht="20.100000000000001" customHeight="1" x14ac:dyDescent="0.35">
      <c r="A42" s="193" t="s">
        <v>87</v>
      </c>
      <c r="B42" s="470"/>
      <c r="C42" s="409"/>
      <c r="D42" s="414">
        <f>FUNDa!L44</f>
        <v>1</v>
      </c>
      <c r="E42" s="408">
        <f>FUNDa!M44</f>
        <v>84550</v>
      </c>
      <c r="F42" s="245">
        <f t="shared" ref="F42:M42" si="6">SUM(D44)</f>
        <v>0</v>
      </c>
      <c r="G42" s="244">
        <f t="shared" si="6"/>
        <v>0</v>
      </c>
      <c r="H42" s="245">
        <f t="shared" si="6"/>
        <v>0</v>
      </c>
      <c r="I42" s="244">
        <f t="shared" si="6"/>
        <v>0</v>
      </c>
      <c r="J42" s="245">
        <f t="shared" si="6"/>
        <v>0</v>
      </c>
      <c r="K42" s="244">
        <f t="shared" si="6"/>
        <v>0</v>
      </c>
      <c r="L42" s="414">
        <f t="shared" si="6"/>
        <v>0</v>
      </c>
      <c r="M42" s="408">
        <f t="shared" si="6"/>
        <v>0</v>
      </c>
      <c r="N42" s="413"/>
      <c r="O42" s="409"/>
      <c r="P42" s="30"/>
    </row>
    <row r="43" spans="1:16" s="32" customFormat="1" ht="20.100000000000001" customHeight="1" x14ac:dyDescent="0.35">
      <c r="A43" s="404" t="s">
        <v>82</v>
      </c>
      <c r="B43" s="471"/>
      <c r="C43" s="241"/>
      <c r="D43" s="119">
        <f>SUM(D15-FUNDa!L15)</f>
        <v>-1</v>
      </c>
      <c r="E43" s="144">
        <f>SUM(E15-FUNDa!M15)</f>
        <v>-84550</v>
      </c>
      <c r="F43" s="123">
        <f t="shared" ref="F43:M43" si="7">SUM(F15-D15)</f>
        <v>0</v>
      </c>
      <c r="G43" s="144">
        <f t="shared" si="7"/>
        <v>0</v>
      </c>
      <c r="H43" s="123">
        <f t="shared" si="7"/>
        <v>0</v>
      </c>
      <c r="I43" s="144">
        <f t="shared" si="7"/>
        <v>0</v>
      </c>
      <c r="J43" s="123">
        <f t="shared" si="7"/>
        <v>0</v>
      </c>
      <c r="K43" s="144">
        <f t="shared" si="7"/>
        <v>0</v>
      </c>
      <c r="L43" s="119">
        <f t="shared" si="7"/>
        <v>0</v>
      </c>
      <c r="M43" s="144">
        <f t="shared" si="7"/>
        <v>0</v>
      </c>
      <c r="N43" s="240"/>
      <c r="O43" s="241"/>
    </row>
    <row r="44" spans="1:16" s="32" customFormat="1" ht="20.100000000000001" customHeight="1" x14ac:dyDescent="0.35">
      <c r="A44" s="405" t="s">
        <v>83</v>
      </c>
      <c r="B44" s="472"/>
      <c r="C44" s="467"/>
      <c r="D44" s="124">
        <f t="shared" ref="D44:M44" si="8">SUM(D42:D43)</f>
        <v>0</v>
      </c>
      <c r="E44" s="145">
        <f t="shared" si="8"/>
        <v>0</v>
      </c>
      <c r="F44" s="124">
        <f t="shared" si="8"/>
        <v>0</v>
      </c>
      <c r="G44" s="145">
        <f t="shared" si="8"/>
        <v>0</v>
      </c>
      <c r="H44" s="124">
        <f t="shared" si="8"/>
        <v>0</v>
      </c>
      <c r="I44" s="145">
        <f t="shared" si="8"/>
        <v>0</v>
      </c>
      <c r="J44" s="124">
        <f t="shared" si="8"/>
        <v>0</v>
      </c>
      <c r="K44" s="145">
        <f t="shared" si="8"/>
        <v>0</v>
      </c>
      <c r="L44" s="211">
        <f t="shared" si="8"/>
        <v>0</v>
      </c>
      <c r="M44" s="212">
        <f t="shared" si="8"/>
        <v>0</v>
      </c>
      <c r="N44" s="135">
        <f>FUNDa!B44+FUNDa!D44+FUNDa!F44+FUNDa!H44+FUNDa!J44+FUNDa!L44+B44+D44+F44+H44+J44+L44</f>
        <v>10</v>
      </c>
      <c r="O44" s="159">
        <f>FUNDa!C44+FUNDa!E44+FUNDa!G44+FUNDa!I44+FUNDa!K44+FUNDa!M44+C44+E44+G44+I44+K44+M44</f>
        <v>1437788</v>
      </c>
    </row>
    <row r="45" spans="1:16" s="32" customFormat="1" ht="20.100000000000001" customHeight="1" x14ac:dyDescent="0.35">
      <c r="A45" s="232" t="s">
        <v>88</v>
      </c>
      <c r="B45" s="242"/>
      <c r="C45" s="243"/>
      <c r="D45" s="227"/>
      <c r="E45" s="228"/>
      <c r="F45" s="227"/>
      <c r="G45" s="228"/>
      <c r="H45" s="227"/>
      <c r="I45" s="228"/>
      <c r="J45" s="227"/>
      <c r="K45" s="228"/>
      <c r="L45" s="229"/>
      <c r="M45" s="230"/>
      <c r="N45" s="242"/>
      <c r="O45" s="243"/>
    </row>
    <row r="46" spans="1:16" s="32" customFormat="1" ht="20.100000000000001" customHeight="1" x14ac:dyDescent="0.35">
      <c r="A46" s="473" t="s">
        <v>87</v>
      </c>
      <c r="B46" s="470"/>
      <c r="C46" s="409"/>
      <c r="D46" s="124">
        <f>FUNDa!L48</f>
        <v>0</v>
      </c>
      <c r="E46" s="145">
        <f>FUNDa!M48</f>
        <v>9250</v>
      </c>
      <c r="F46" s="120">
        <f t="shared" ref="F46:M46" si="9">SUM(D48)</f>
        <v>0</v>
      </c>
      <c r="G46" s="145">
        <f t="shared" si="9"/>
        <v>9250</v>
      </c>
      <c r="H46" s="120">
        <f t="shared" si="9"/>
        <v>0</v>
      </c>
      <c r="I46" s="145">
        <f t="shared" si="9"/>
        <v>0</v>
      </c>
      <c r="J46" s="120">
        <f t="shared" si="9"/>
        <v>0</v>
      </c>
      <c r="K46" s="146">
        <f t="shared" si="9"/>
        <v>0</v>
      </c>
      <c r="L46" s="213">
        <f t="shared" si="9"/>
        <v>0</v>
      </c>
      <c r="M46" s="214">
        <f t="shared" si="9"/>
        <v>0</v>
      </c>
      <c r="N46" s="413"/>
      <c r="O46" s="409"/>
    </row>
    <row r="47" spans="1:16" s="32" customFormat="1" ht="22" customHeight="1" x14ac:dyDescent="0.35">
      <c r="A47" s="404" t="s">
        <v>84</v>
      </c>
      <c r="B47" s="240"/>
      <c r="C47" s="241"/>
      <c r="D47" s="119">
        <f>SUM(D16-FUNDa!L16)</f>
        <v>0</v>
      </c>
      <c r="E47" s="144">
        <f>SUM(E19-FUNDa!M19)</f>
        <v>0</v>
      </c>
      <c r="F47" s="123">
        <f t="shared" ref="F47:M47" si="10">SUM(F16-D16)</f>
        <v>0</v>
      </c>
      <c r="G47" s="144">
        <f t="shared" si="10"/>
        <v>-9250</v>
      </c>
      <c r="H47" s="123">
        <f t="shared" si="10"/>
        <v>0</v>
      </c>
      <c r="I47" s="144">
        <f t="shared" si="10"/>
        <v>0</v>
      </c>
      <c r="J47" s="123">
        <f t="shared" si="10"/>
        <v>0</v>
      </c>
      <c r="K47" s="406">
        <f t="shared" si="10"/>
        <v>0</v>
      </c>
      <c r="L47" s="119">
        <f t="shared" si="10"/>
        <v>0</v>
      </c>
      <c r="M47" s="144">
        <f t="shared" si="10"/>
        <v>0</v>
      </c>
      <c r="N47" s="240"/>
      <c r="O47" s="241"/>
    </row>
    <row r="48" spans="1:16" s="32" customFormat="1" ht="22" customHeight="1" x14ac:dyDescent="0.35">
      <c r="A48" s="405" t="s">
        <v>96</v>
      </c>
      <c r="B48" s="469"/>
      <c r="C48" s="468"/>
      <c r="D48" s="124">
        <f t="shared" ref="D48:M48" si="11">SUM(D46:D47)</f>
        <v>0</v>
      </c>
      <c r="E48" s="146">
        <f t="shared" si="11"/>
        <v>9250</v>
      </c>
      <c r="F48" s="120">
        <f t="shared" si="11"/>
        <v>0</v>
      </c>
      <c r="G48" s="146">
        <f t="shared" si="11"/>
        <v>0</v>
      </c>
      <c r="H48" s="120">
        <f t="shared" si="11"/>
        <v>0</v>
      </c>
      <c r="I48" s="146">
        <f t="shared" si="11"/>
        <v>0</v>
      </c>
      <c r="J48" s="120">
        <f t="shared" si="11"/>
        <v>0</v>
      </c>
      <c r="K48" s="146">
        <f t="shared" si="11"/>
        <v>0</v>
      </c>
      <c r="L48" s="211">
        <f t="shared" si="11"/>
        <v>0</v>
      </c>
      <c r="M48" s="212">
        <f t="shared" si="11"/>
        <v>0</v>
      </c>
      <c r="N48" s="135">
        <f>FUNDa!B48+FUNDa!D48+FUNDa!F48+FUNDa!H48+FUNDa!J48+FUNDa!L48+B48+D48+F48+H48+J48+L48</f>
        <v>0</v>
      </c>
      <c r="O48" s="159">
        <f>FUNDa!C48+FUNDa!E48+FUNDa!G48+FUNDa!I48+FUNDa!K48+FUNDa!M48+C48+E48+G48+I48+K48+M48</f>
        <v>62750</v>
      </c>
    </row>
    <row r="49" spans="1:15" s="11" customFormat="1" ht="30" customHeight="1" thickBot="1" x14ac:dyDescent="0.4">
      <c r="A49" s="248" t="s">
        <v>100</v>
      </c>
      <c r="B49" s="415"/>
      <c r="C49" s="416"/>
      <c r="D49" s="249">
        <f t="shared" ref="D49:M49" si="12">SUM(D43+D47)</f>
        <v>-1</v>
      </c>
      <c r="E49" s="250">
        <f t="shared" si="12"/>
        <v>-84550</v>
      </c>
      <c r="F49" s="249">
        <f t="shared" si="12"/>
        <v>0</v>
      </c>
      <c r="G49" s="250">
        <f t="shared" si="12"/>
        <v>-9250</v>
      </c>
      <c r="H49" s="249">
        <f t="shared" si="12"/>
        <v>0</v>
      </c>
      <c r="I49" s="250">
        <f t="shared" si="12"/>
        <v>0</v>
      </c>
      <c r="J49" s="249">
        <f t="shared" si="12"/>
        <v>0</v>
      </c>
      <c r="K49" s="250">
        <f t="shared" si="12"/>
        <v>0</v>
      </c>
      <c r="L49" s="249">
        <f t="shared" si="12"/>
        <v>0</v>
      </c>
      <c r="M49" s="250">
        <f t="shared" si="12"/>
        <v>0</v>
      </c>
      <c r="N49" s="415"/>
      <c r="O49" s="416"/>
    </row>
    <row r="50" spans="1:15" s="11" customFormat="1" ht="18" customHeight="1" thickTop="1" x14ac:dyDescent="0.35">
      <c r="A50" s="33" t="s">
        <v>97</v>
      </c>
      <c r="B50" s="205"/>
      <c r="C50" s="209"/>
      <c r="D50" s="206"/>
      <c r="E50" s="210"/>
      <c r="F50" s="206"/>
      <c r="G50" s="210"/>
      <c r="H50" s="206"/>
      <c r="I50" s="210"/>
      <c r="J50" s="206"/>
      <c r="K50" s="210"/>
      <c r="L50" s="205"/>
      <c r="M50" s="209"/>
      <c r="N50" s="205"/>
      <c r="O50" s="209"/>
    </row>
    <row r="51" spans="1:15" s="11" customFormat="1" ht="20.100000000000001" customHeight="1" x14ac:dyDescent="0.35">
      <c r="A51" s="33"/>
      <c r="B51" s="205"/>
      <c r="C51" s="251" t="s">
        <v>90</v>
      </c>
      <c r="D51" s="125"/>
      <c r="E51" s="147"/>
      <c r="G51" s="147"/>
      <c r="H51" s="34"/>
      <c r="I51" s="147"/>
      <c r="J51" s="34"/>
      <c r="K51" s="147"/>
      <c r="L51" s="205"/>
      <c r="N51" s="252">
        <f>SUM(N44+N48)</f>
        <v>10</v>
      </c>
      <c r="O51" s="253">
        <f>SUM(O44+O48)</f>
        <v>1500538</v>
      </c>
    </row>
    <row r="52" spans="1:15" s="11" customFormat="1" ht="18" customHeight="1" x14ac:dyDescent="0.35">
      <c r="A52" s="215" t="s">
        <v>89</v>
      </c>
      <c r="B52" s="124"/>
      <c r="C52" s="146"/>
      <c r="D52" s="124"/>
      <c r="E52" s="146"/>
      <c r="F52" s="124"/>
      <c r="G52" s="146"/>
      <c r="H52" s="124"/>
      <c r="I52" s="146"/>
      <c r="J52" s="124"/>
      <c r="K52" s="146"/>
      <c r="L52" s="124"/>
      <c r="M52" s="146"/>
      <c r="N52" s="208"/>
      <c r="O52" s="233"/>
    </row>
    <row r="53" spans="1:15" s="11" customFormat="1" ht="18" customHeight="1" x14ac:dyDescent="0.35">
      <c r="A53" s="234"/>
      <c r="B53" s="227"/>
      <c r="C53" s="480"/>
      <c r="D53" s="227"/>
      <c r="E53" s="228"/>
      <c r="F53" s="227"/>
      <c r="G53" s="228"/>
      <c r="H53" s="227"/>
      <c r="I53" s="228"/>
      <c r="J53" s="227"/>
      <c r="K53" s="228"/>
      <c r="L53" s="227"/>
      <c r="M53" s="228"/>
      <c r="N53" s="242"/>
      <c r="O53" s="412"/>
    </row>
    <row r="54" spans="1:15" s="11" customFormat="1" ht="22" customHeight="1" x14ac:dyDescent="0.35">
      <c r="A54" s="193" t="s">
        <v>17</v>
      </c>
      <c r="B54" s="481"/>
      <c r="C54" s="482"/>
      <c r="D54" s="120">
        <f>SUM(D21-[1]FUNDa!L20)</f>
        <v>2</v>
      </c>
      <c r="E54" s="145">
        <f>SUM(E21-[1]FUNDa!M20)</f>
        <v>145600</v>
      </c>
      <c r="F54" s="120">
        <f t="shared" ref="F54:M54" si="13">SUM(F21-D21)</f>
        <v>-2</v>
      </c>
      <c r="G54" s="145">
        <f t="shared" si="13"/>
        <v>-145600</v>
      </c>
      <c r="H54" s="120">
        <f t="shared" si="13"/>
        <v>0</v>
      </c>
      <c r="I54" s="145">
        <f t="shared" si="13"/>
        <v>0</v>
      </c>
      <c r="J54" s="120">
        <f t="shared" si="13"/>
        <v>0</v>
      </c>
      <c r="K54" s="214">
        <f t="shared" si="13"/>
        <v>0</v>
      </c>
      <c r="L54" s="120">
        <f t="shared" si="13"/>
        <v>0</v>
      </c>
      <c r="M54" s="145">
        <f t="shared" si="13"/>
        <v>0</v>
      </c>
      <c r="N54" s="413"/>
      <c r="O54" s="409"/>
    </row>
    <row r="55" spans="1:15" s="11" customFormat="1" ht="25" customHeight="1" thickBot="1" x14ac:dyDescent="0.4">
      <c r="A55" s="216" t="s">
        <v>18</v>
      </c>
      <c r="B55" s="410"/>
      <c r="C55" s="483"/>
      <c r="D55" s="235"/>
      <c r="E55" s="207">
        <f>[1]ALTPb!E43</f>
        <v>150000</v>
      </c>
      <c r="F55" s="235"/>
      <c r="G55" s="207">
        <f>[1]ALTPb!G43</f>
        <v>0</v>
      </c>
      <c r="H55" s="235"/>
      <c r="I55" s="207">
        <f>[1]ALTPb!I43</f>
        <v>0</v>
      </c>
      <c r="J55" s="235"/>
      <c r="K55" s="237">
        <f>[1]ALTPb!K43</f>
        <v>0</v>
      </c>
      <c r="L55" s="236"/>
      <c r="M55" s="237">
        <f>[1]ALTPb!M43</f>
        <v>0</v>
      </c>
      <c r="N55" s="410"/>
      <c r="O55" s="411"/>
    </row>
    <row r="57" spans="1:15" x14ac:dyDescent="0.35">
      <c r="A57" s="33"/>
    </row>
    <row r="60" spans="1:15" ht="12.3" x14ac:dyDescent="0.4">
      <c r="F60" s="66"/>
    </row>
  </sheetData>
  <phoneticPr fontId="6" type="noConversion"/>
  <printOptions horizontalCentered="1" gridLinesSet="0"/>
  <pageMargins left="0.45" right="0.45" top="1" bottom="0.5" header="0.5" footer="0.5"/>
  <pageSetup scale="94" firstPageNumber="13" fitToHeight="0" orientation="landscape" horizontalDpi="4294967292" verticalDpi="4294967292" r:id="rId1"/>
  <headerFooter alignWithMargins="0"/>
  <rowBreaks count="1" manualBreakCount="1">
    <brk id="3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4"/>
  <sheetViews>
    <sheetView showGridLines="0" zoomScaleNormal="100" workbookViewId="0">
      <selection activeCell="E2" sqref="E2:I2"/>
    </sheetView>
  </sheetViews>
  <sheetFormatPr defaultColWidth="9" defaultRowHeight="12.3" x14ac:dyDescent="0.4"/>
  <cols>
    <col min="1" max="1" width="26.109375" style="2" customWidth="1"/>
    <col min="2" max="2" width="4.71875" style="2" customWidth="1"/>
    <col min="3" max="3" width="10.5" style="2" bestFit="1" customWidth="1"/>
    <col min="4" max="4" width="4.71875" style="2" customWidth="1"/>
    <col min="5" max="5" width="10.5" style="2" bestFit="1" customWidth="1"/>
    <col min="6" max="6" width="4.71875" style="2" customWidth="1"/>
    <col min="7" max="7" width="10.5" style="2" customWidth="1"/>
    <col min="8" max="8" width="4.71875" style="2" customWidth="1"/>
    <col min="9" max="9" width="10.38671875" style="2" customWidth="1"/>
    <col min="10" max="10" width="4.71875" style="2" customWidth="1"/>
    <col min="11" max="11" width="10.38671875" style="2" customWidth="1"/>
    <col min="12" max="12" width="4.71875" style="2" customWidth="1"/>
    <col min="13" max="13" width="10.38671875" style="2" customWidth="1"/>
    <col min="14" max="14" width="5.88671875" style="2" customWidth="1"/>
    <col min="15" max="15" width="15.609375" style="2" customWidth="1"/>
    <col min="16" max="16384" width="9" style="2"/>
  </cols>
  <sheetData>
    <row r="1" spans="1:16" x14ac:dyDescent="0.4">
      <c r="A1" s="258" t="s">
        <v>132</v>
      </c>
      <c r="B1" s="258"/>
      <c r="C1" s="258"/>
      <c r="D1" s="259"/>
      <c r="E1" s="259"/>
      <c r="F1" s="259"/>
      <c r="G1" s="111" t="s">
        <v>31</v>
      </c>
      <c r="H1" s="259"/>
      <c r="I1" s="259"/>
      <c r="J1" s="259"/>
      <c r="K1" s="259"/>
      <c r="L1" s="259"/>
      <c r="M1" s="259"/>
      <c r="N1" s="259" t="s">
        <v>6</v>
      </c>
      <c r="O1" s="260"/>
      <c r="P1" s="261"/>
    </row>
    <row r="2" spans="1:16" x14ac:dyDescent="0.4">
      <c r="A2" s="262" t="str">
        <f>EXISa!A2</f>
        <v>Agency/state entity:  Dept. of Local Planning</v>
      </c>
      <c r="B2" s="263"/>
      <c r="C2" s="263"/>
      <c r="D2" s="259"/>
      <c r="E2" s="516" t="s">
        <v>32</v>
      </c>
      <c r="F2" s="516"/>
      <c r="G2" s="516"/>
      <c r="H2" s="516"/>
      <c r="I2" s="516"/>
      <c r="J2" s="264"/>
      <c r="K2" s="264"/>
      <c r="L2" s="264"/>
      <c r="M2" s="264"/>
      <c r="N2" s="506" t="str">
        <f>EXISa!N2</f>
        <v>Date Prepared:  5/18/2010</v>
      </c>
      <c r="O2" s="506"/>
      <c r="P2" s="261"/>
    </row>
    <row r="3" spans="1:16" ht="18" customHeight="1" x14ac:dyDescent="0.4">
      <c r="A3" s="262" t="str">
        <f>EXISa!A3</f>
        <v>Project:  Upgrade Database and Servers</v>
      </c>
      <c r="B3" s="263"/>
      <c r="C3" s="263"/>
      <c r="D3" s="259"/>
      <c r="E3" s="259"/>
      <c r="F3" s="259"/>
      <c r="G3" s="259"/>
      <c r="H3" s="259"/>
      <c r="I3" s="259"/>
      <c r="J3" s="259"/>
      <c r="K3" s="259"/>
      <c r="L3" s="259"/>
      <c r="M3" s="259"/>
      <c r="N3" s="259"/>
      <c r="O3" s="259"/>
      <c r="P3" s="261"/>
    </row>
    <row r="4" spans="1:16" x14ac:dyDescent="0.4">
      <c r="A4" s="262"/>
      <c r="B4" s="263"/>
      <c r="C4" s="263"/>
      <c r="D4" s="259"/>
      <c r="E4" s="259"/>
      <c r="F4" s="259"/>
      <c r="G4" s="259"/>
      <c r="H4" s="259"/>
      <c r="I4" s="259"/>
      <c r="J4" s="259"/>
      <c r="K4" s="259"/>
      <c r="L4" s="259"/>
      <c r="M4" s="259"/>
      <c r="N4" s="259"/>
      <c r="O4" s="259"/>
      <c r="P4" s="261"/>
    </row>
    <row r="5" spans="1:16" x14ac:dyDescent="0.4">
      <c r="A5" s="265"/>
      <c r="B5" s="417"/>
      <c r="C5" s="267" t="s">
        <v>102</v>
      </c>
      <c r="D5" s="266" t="s">
        <v>26</v>
      </c>
      <c r="E5" s="267" t="s">
        <v>111</v>
      </c>
      <c r="F5" s="266" t="s">
        <v>26</v>
      </c>
      <c r="G5" s="267" t="s">
        <v>112</v>
      </c>
      <c r="H5" s="266" t="s">
        <v>27</v>
      </c>
      <c r="I5" s="267" t="s">
        <v>113</v>
      </c>
      <c r="J5" s="266" t="s">
        <v>26</v>
      </c>
      <c r="K5" s="267" t="s">
        <v>118</v>
      </c>
      <c r="L5" s="266" t="s">
        <v>27</v>
      </c>
      <c r="M5" s="267" t="s">
        <v>119</v>
      </c>
      <c r="N5" s="268"/>
      <c r="O5" s="267" t="s">
        <v>1</v>
      </c>
      <c r="P5" s="261"/>
    </row>
    <row r="6" spans="1:16" ht="12.6" thickBot="1" x14ac:dyDescent="0.45">
      <c r="A6" s="263"/>
      <c r="B6" s="269" t="s">
        <v>2</v>
      </c>
      <c r="C6" s="270" t="s">
        <v>3</v>
      </c>
      <c r="D6" s="269" t="s">
        <v>2</v>
      </c>
      <c r="E6" s="270" t="s">
        <v>3</v>
      </c>
      <c r="F6" s="269" t="s">
        <v>2</v>
      </c>
      <c r="G6" s="270" t="s">
        <v>3</v>
      </c>
      <c r="H6" s="269" t="s">
        <v>2</v>
      </c>
      <c r="I6" s="270" t="s">
        <v>3</v>
      </c>
      <c r="J6" s="269" t="s">
        <v>2</v>
      </c>
      <c r="K6" s="270" t="s">
        <v>3</v>
      </c>
      <c r="L6" s="269" t="s">
        <v>2</v>
      </c>
      <c r="M6" s="270" t="s">
        <v>3</v>
      </c>
      <c r="N6" s="269" t="s">
        <v>4</v>
      </c>
      <c r="O6" s="270" t="s">
        <v>5</v>
      </c>
      <c r="P6" s="261"/>
    </row>
    <row r="7" spans="1:16" ht="12.6" thickTop="1" x14ac:dyDescent="0.4">
      <c r="A7" s="271" t="s">
        <v>28</v>
      </c>
      <c r="B7" s="272"/>
      <c r="C7" s="273"/>
      <c r="D7" s="272"/>
      <c r="E7" s="273"/>
      <c r="F7" s="272"/>
      <c r="G7" s="273"/>
      <c r="H7" s="272"/>
      <c r="I7" s="273"/>
      <c r="J7" s="272"/>
      <c r="K7" s="273"/>
      <c r="L7" s="274"/>
      <c r="M7" s="275"/>
      <c r="N7" s="276"/>
      <c r="O7" s="277"/>
      <c r="P7" s="261"/>
    </row>
    <row r="8" spans="1:16" ht="15" customHeight="1" x14ac:dyDescent="0.4">
      <c r="A8" s="278" t="s">
        <v>29</v>
      </c>
      <c r="B8" s="279"/>
      <c r="C8" s="280"/>
      <c r="D8" s="279"/>
      <c r="E8" s="280"/>
      <c r="F8" s="279"/>
      <c r="G8" s="280"/>
      <c r="H8" s="279"/>
      <c r="I8" s="280"/>
      <c r="J8" s="279"/>
      <c r="K8" s="280"/>
      <c r="L8" s="281"/>
      <c r="M8" s="282"/>
      <c r="N8" s="258"/>
      <c r="O8" s="283"/>
      <c r="P8" s="261"/>
    </row>
    <row r="9" spans="1:16" ht="15" customHeight="1" x14ac:dyDescent="0.4">
      <c r="A9" s="284" t="s">
        <v>33</v>
      </c>
      <c r="B9" s="285">
        <f>EXISa!N9</f>
        <v>6</v>
      </c>
      <c r="C9" s="419">
        <f>EXISa!O9</f>
        <v>300000</v>
      </c>
      <c r="D9" s="285">
        <v>1</v>
      </c>
      <c r="E9" s="286">
        <v>50000</v>
      </c>
      <c r="F9" s="285">
        <v>0</v>
      </c>
      <c r="G9" s="286">
        <v>0</v>
      </c>
      <c r="H9" s="285">
        <v>0</v>
      </c>
      <c r="I9" s="286">
        <v>0</v>
      </c>
      <c r="J9" s="285">
        <v>0</v>
      </c>
      <c r="K9" s="286">
        <v>0</v>
      </c>
      <c r="L9" s="285">
        <v>0</v>
      </c>
      <c r="M9" s="286">
        <v>0</v>
      </c>
      <c r="N9" s="288">
        <f>SUM(B9+D9+F9+H9+J9+L9)</f>
        <v>7</v>
      </c>
      <c r="O9" s="289">
        <f>SUM(C9+E9+G9+I9+K9+M9)</f>
        <v>350000</v>
      </c>
      <c r="P9" s="261"/>
    </row>
    <row r="10" spans="1:16" ht="15" customHeight="1" x14ac:dyDescent="0.4">
      <c r="A10" s="284" t="s">
        <v>34</v>
      </c>
      <c r="B10" s="290"/>
      <c r="C10" s="419">
        <f>EXISa!O10</f>
        <v>90000</v>
      </c>
      <c r="D10" s="290"/>
      <c r="E10" s="286">
        <v>15000</v>
      </c>
      <c r="F10" s="290"/>
      <c r="G10" s="286">
        <v>0</v>
      </c>
      <c r="H10" s="290"/>
      <c r="I10" s="286">
        <v>0</v>
      </c>
      <c r="J10" s="290"/>
      <c r="K10" s="286">
        <v>0</v>
      </c>
      <c r="L10" s="290"/>
      <c r="M10" s="286">
        <v>0</v>
      </c>
      <c r="N10" s="292" t="s">
        <v>6</v>
      </c>
      <c r="O10" s="289">
        <f t="shared" ref="O10:O16" si="0">SUM(C10+E10+G10+I10+K10+M10)</f>
        <v>105000</v>
      </c>
      <c r="P10" s="261"/>
    </row>
    <row r="11" spans="1:16" ht="15" customHeight="1" x14ac:dyDescent="0.4">
      <c r="A11" s="284" t="s">
        <v>35</v>
      </c>
      <c r="B11" s="290"/>
      <c r="C11" s="419">
        <f>EXISa!O11</f>
        <v>108000</v>
      </c>
      <c r="D11" s="290"/>
      <c r="E11" s="286">
        <v>18000</v>
      </c>
      <c r="F11" s="290"/>
      <c r="G11" s="286">
        <v>0</v>
      </c>
      <c r="H11" s="290"/>
      <c r="I11" s="286">
        <v>0</v>
      </c>
      <c r="J11" s="290"/>
      <c r="K11" s="286">
        <v>0</v>
      </c>
      <c r="L11" s="290"/>
      <c r="M11" s="286">
        <v>0</v>
      </c>
      <c r="N11" s="292"/>
      <c r="O11" s="289">
        <f t="shared" si="0"/>
        <v>126000</v>
      </c>
      <c r="P11" s="261"/>
    </row>
    <row r="12" spans="1:16" ht="15" customHeight="1" x14ac:dyDescent="0.4">
      <c r="A12" s="284" t="s">
        <v>36</v>
      </c>
      <c r="B12" s="290"/>
      <c r="C12" s="419">
        <f>EXISa!O12</f>
        <v>0</v>
      </c>
      <c r="D12" s="290"/>
      <c r="E12" s="286">
        <v>0</v>
      </c>
      <c r="F12" s="290"/>
      <c r="G12" s="286">
        <v>0</v>
      </c>
      <c r="H12" s="290"/>
      <c r="I12" s="286">
        <v>0</v>
      </c>
      <c r="J12" s="290"/>
      <c r="K12" s="286">
        <v>0</v>
      </c>
      <c r="L12" s="290"/>
      <c r="M12" s="286">
        <v>0</v>
      </c>
      <c r="N12" s="292"/>
      <c r="O12" s="289">
        <f t="shared" si="0"/>
        <v>0</v>
      </c>
      <c r="P12" s="261"/>
    </row>
    <row r="13" spans="1:16" ht="15" customHeight="1" x14ac:dyDescent="0.4">
      <c r="A13" s="284" t="s">
        <v>37</v>
      </c>
      <c r="B13" s="290"/>
      <c r="C13" s="419">
        <f>EXISa!O13</f>
        <v>0</v>
      </c>
      <c r="D13" s="290"/>
      <c r="E13" s="286">
        <v>0</v>
      </c>
      <c r="F13" s="290"/>
      <c r="G13" s="286">
        <v>0</v>
      </c>
      <c r="H13" s="290"/>
      <c r="I13" s="286">
        <v>0</v>
      </c>
      <c r="J13" s="290"/>
      <c r="K13" s="286">
        <v>0</v>
      </c>
      <c r="L13" s="290"/>
      <c r="M13" s="286">
        <v>0</v>
      </c>
      <c r="N13" s="292" t="s">
        <v>6</v>
      </c>
      <c r="O13" s="289">
        <f t="shared" si="0"/>
        <v>0</v>
      </c>
      <c r="P13" s="261"/>
    </row>
    <row r="14" spans="1:16" ht="15" customHeight="1" x14ac:dyDescent="0.4">
      <c r="A14" s="284" t="s">
        <v>131</v>
      </c>
      <c r="B14" s="290"/>
      <c r="C14" s="419">
        <f>EXISa!O14</f>
        <v>0</v>
      </c>
      <c r="D14" s="290"/>
      <c r="E14" s="286">
        <v>0</v>
      </c>
      <c r="F14" s="290"/>
      <c r="G14" s="286">
        <v>0</v>
      </c>
      <c r="H14" s="290"/>
      <c r="I14" s="286">
        <v>0</v>
      </c>
      <c r="J14" s="290"/>
      <c r="K14" s="286">
        <v>0</v>
      </c>
      <c r="L14" s="290"/>
      <c r="M14" s="286">
        <v>0</v>
      </c>
      <c r="N14" s="292"/>
      <c r="O14" s="289">
        <f t="shared" si="0"/>
        <v>0</v>
      </c>
      <c r="P14" s="261"/>
    </row>
    <row r="15" spans="1:16" ht="15" customHeight="1" x14ac:dyDescent="0.4">
      <c r="A15" s="284" t="s">
        <v>38</v>
      </c>
      <c r="B15" s="290"/>
      <c r="C15" s="419">
        <f>EXISa!O15</f>
        <v>45000</v>
      </c>
      <c r="D15" s="290"/>
      <c r="E15" s="286">
        <v>7500</v>
      </c>
      <c r="F15" s="290"/>
      <c r="G15" s="286">
        <v>0</v>
      </c>
      <c r="H15" s="290"/>
      <c r="I15" s="286">
        <v>0</v>
      </c>
      <c r="J15" s="290"/>
      <c r="K15" s="286">
        <v>0</v>
      </c>
      <c r="L15" s="290"/>
      <c r="M15" s="286">
        <v>0</v>
      </c>
      <c r="N15" s="292" t="s">
        <v>6</v>
      </c>
      <c r="O15" s="289">
        <f t="shared" si="0"/>
        <v>52500</v>
      </c>
      <c r="P15" s="261"/>
    </row>
    <row r="16" spans="1:16" s="5" customFormat="1" ht="15" customHeight="1" x14ac:dyDescent="0.4">
      <c r="A16" s="293" t="s">
        <v>39</v>
      </c>
      <c r="B16" s="441">
        <f>EXISa!N16</f>
        <v>6</v>
      </c>
      <c r="C16" s="442">
        <f>EXISa!O16</f>
        <v>543000</v>
      </c>
      <c r="D16" s="294">
        <f>SUM(D9:D15)</f>
        <v>1</v>
      </c>
      <c r="E16" s="295">
        <f>SUM(E9:E15)</f>
        <v>90500</v>
      </c>
      <c r="F16" s="294">
        <f t="shared" ref="F16:M16" si="1">SUM(F9:F15)</f>
        <v>0</v>
      </c>
      <c r="G16" s="295">
        <f t="shared" si="1"/>
        <v>0</v>
      </c>
      <c r="H16" s="294">
        <f t="shared" si="1"/>
        <v>0</v>
      </c>
      <c r="I16" s="295">
        <f t="shared" si="1"/>
        <v>0</v>
      </c>
      <c r="J16" s="294">
        <f t="shared" si="1"/>
        <v>0</v>
      </c>
      <c r="K16" s="295">
        <f t="shared" si="1"/>
        <v>0</v>
      </c>
      <c r="L16" s="296">
        <f t="shared" si="1"/>
        <v>0</v>
      </c>
      <c r="M16" s="295">
        <f t="shared" si="1"/>
        <v>0</v>
      </c>
      <c r="N16" s="294">
        <f>SUM(B16+D16+F16+H16+J16+L16)</f>
        <v>7</v>
      </c>
      <c r="O16" s="295">
        <f t="shared" si="0"/>
        <v>633500</v>
      </c>
      <c r="P16" s="297"/>
    </row>
    <row r="17" spans="1:16" s="5" customFormat="1" ht="26.25" customHeight="1" x14ac:dyDescent="0.4">
      <c r="A17" s="232" t="s">
        <v>42</v>
      </c>
      <c r="B17" s="418"/>
      <c r="C17" s="420"/>
      <c r="D17" s="300"/>
      <c r="E17" s="299"/>
      <c r="F17" s="300"/>
      <c r="G17" s="299"/>
      <c r="H17" s="300"/>
      <c r="I17" s="299"/>
      <c r="J17" s="300"/>
      <c r="K17" s="299"/>
      <c r="L17" s="301"/>
      <c r="M17" s="299"/>
      <c r="N17" s="300"/>
      <c r="O17" s="299"/>
      <c r="P17" s="297"/>
    </row>
    <row r="18" spans="1:16" ht="15" customHeight="1" x14ac:dyDescent="0.4">
      <c r="A18" s="302" t="s">
        <v>40</v>
      </c>
      <c r="B18" s="285">
        <f>EXISa!N18</f>
        <v>264</v>
      </c>
      <c r="C18" s="419">
        <f>EXISa!O18</f>
        <v>12498600</v>
      </c>
      <c r="D18" s="285">
        <v>44</v>
      </c>
      <c r="E18" s="286">
        <v>2083100</v>
      </c>
      <c r="F18" s="285">
        <v>0</v>
      </c>
      <c r="G18" s="286">
        <v>0</v>
      </c>
      <c r="H18" s="285">
        <v>0</v>
      </c>
      <c r="I18" s="286">
        <v>0</v>
      </c>
      <c r="J18" s="285">
        <v>0</v>
      </c>
      <c r="K18" s="286">
        <v>0</v>
      </c>
      <c r="L18" s="287">
        <v>0</v>
      </c>
      <c r="M18" s="286">
        <v>0</v>
      </c>
      <c r="N18" s="288">
        <f>SUM(B18+D18+F18+H18+J18+L18)</f>
        <v>308</v>
      </c>
      <c r="O18" s="289">
        <f>SUM(C18+E18+G18+I18+K18+M18)</f>
        <v>14581700</v>
      </c>
      <c r="P18" s="261"/>
    </row>
    <row r="19" spans="1:16" ht="15" customHeight="1" x14ac:dyDescent="0.4">
      <c r="A19" s="302" t="s">
        <v>38</v>
      </c>
      <c r="B19" s="290" t="s">
        <v>6</v>
      </c>
      <c r="C19" s="419">
        <f>EXISa!O19</f>
        <v>510000</v>
      </c>
      <c r="D19" s="290" t="s">
        <v>6</v>
      </c>
      <c r="E19" s="286">
        <v>85000</v>
      </c>
      <c r="F19" s="290" t="s">
        <v>6</v>
      </c>
      <c r="G19" s="286">
        <v>0</v>
      </c>
      <c r="H19" s="290" t="s">
        <v>6</v>
      </c>
      <c r="I19" s="286">
        <v>0</v>
      </c>
      <c r="J19" s="290" t="s">
        <v>6</v>
      </c>
      <c r="K19" s="286">
        <v>0</v>
      </c>
      <c r="L19" s="291" t="s">
        <v>6</v>
      </c>
      <c r="M19" s="286">
        <v>0</v>
      </c>
      <c r="N19" s="292" t="s">
        <v>6</v>
      </c>
      <c r="O19" s="289">
        <f>SUM(C19+E19+G19+I19+K19+M19)</f>
        <v>595000</v>
      </c>
      <c r="P19" s="261"/>
    </row>
    <row r="20" spans="1:16" s="5" customFormat="1" ht="15" customHeight="1" x14ac:dyDescent="0.4">
      <c r="A20" s="303" t="s">
        <v>41</v>
      </c>
      <c r="B20" s="495">
        <f>EXISa!N20</f>
        <v>264</v>
      </c>
      <c r="C20" s="443">
        <f>EXISa!O20</f>
        <v>13008600</v>
      </c>
      <c r="D20" s="304">
        <f>SUM(D18:D19)</f>
        <v>44</v>
      </c>
      <c r="E20" s="305">
        <f>SUM(E18:E19)</f>
        <v>2168100</v>
      </c>
      <c r="F20" s="304">
        <f t="shared" ref="F20:M20" si="2">SUM(F18:F19)</f>
        <v>0</v>
      </c>
      <c r="G20" s="305">
        <f t="shared" si="2"/>
        <v>0</v>
      </c>
      <c r="H20" s="304">
        <f t="shared" si="2"/>
        <v>0</v>
      </c>
      <c r="I20" s="305">
        <f t="shared" si="2"/>
        <v>0</v>
      </c>
      <c r="J20" s="304">
        <f t="shared" si="2"/>
        <v>0</v>
      </c>
      <c r="K20" s="305">
        <f t="shared" si="2"/>
        <v>0</v>
      </c>
      <c r="L20" s="306">
        <f t="shared" si="2"/>
        <v>0</v>
      </c>
      <c r="M20" s="305">
        <f t="shared" si="2"/>
        <v>0</v>
      </c>
      <c r="N20" s="304">
        <f>SUM(B20+D20+F20+H20+J20+L20)</f>
        <v>308</v>
      </c>
      <c r="O20" s="305">
        <f>SUM(C20+E20+G20+I20+K20+M20)</f>
        <v>15176700</v>
      </c>
      <c r="P20" s="297"/>
    </row>
    <row r="21" spans="1:16" x14ac:dyDescent="0.4">
      <c r="A21" s="307"/>
      <c r="B21" s="496"/>
      <c r="C21" s="421"/>
      <c r="D21" s="279"/>
      <c r="E21" s="282"/>
      <c r="F21" s="279"/>
      <c r="G21" s="282"/>
      <c r="H21" s="279"/>
      <c r="I21" s="282"/>
      <c r="J21" s="279"/>
      <c r="K21" s="282"/>
      <c r="L21" s="281"/>
      <c r="M21" s="282"/>
      <c r="N21" s="308" t="s">
        <v>6</v>
      </c>
      <c r="O21" s="309" t="s">
        <v>6</v>
      </c>
      <c r="P21" s="261"/>
    </row>
    <row r="22" spans="1:16" s="5" customFormat="1" ht="12.6" thickBot="1" x14ac:dyDescent="0.45">
      <c r="A22" s="310" t="s">
        <v>30</v>
      </c>
      <c r="B22" s="497">
        <f>EXISa!N22</f>
        <v>270</v>
      </c>
      <c r="C22" s="444">
        <f>EXISa!O22</f>
        <v>13551600</v>
      </c>
      <c r="D22" s="311">
        <f>SUM(D16+D20)</f>
        <v>45</v>
      </c>
      <c r="E22" s="312">
        <f>SUM(E16+E20)</f>
        <v>2258600</v>
      </c>
      <c r="F22" s="311">
        <f t="shared" ref="F22:M22" si="3">SUM(F16+F20)</f>
        <v>0</v>
      </c>
      <c r="G22" s="312">
        <f t="shared" si="3"/>
        <v>0</v>
      </c>
      <c r="H22" s="311">
        <f t="shared" si="3"/>
        <v>0</v>
      </c>
      <c r="I22" s="312">
        <f t="shared" si="3"/>
        <v>0</v>
      </c>
      <c r="J22" s="311">
        <f t="shared" si="3"/>
        <v>0</v>
      </c>
      <c r="K22" s="312">
        <f t="shared" si="3"/>
        <v>0</v>
      </c>
      <c r="L22" s="313">
        <f t="shared" si="3"/>
        <v>0</v>
      </c>
      <c r="M22" s="312">
        <f t="shared" si="3"/>
        <v>0</v>
      </c>
      <c r="N22" s="311">
        <f>SUM(B22+D22+F22+H22+J22+L22)</f>
        <v>315</v>
      </c>
      <c r="O22" s="312">
        <f>SUM(C22+E22+G22+I22+K22+M22)</f>
        <v>15810200</v>
      </c>
      <c r="P22" s="297"/>
    </row>
    <row r="23" spans="1:16" ht="12.6" thickTop="1" x14ac:dyDescent="0.4">
      <c r="A23" s="314"/>
      <c r="B23" s="314"/>
      <c r="C23" s="315"/>
      <c r="D23" s="316"/>
      <c r="E23" s="315"/>
      <c r="F23" s="316"/>
      <c r="G23" s="315"/>
      <c r="H23" s="314"/>
      <c r="I23" s="315"/>
      <c r="J23" s="314"/>
      <c r="K23" s="314"/>
      <c r="L23" s="314"/>
      <c r="M23" s="314"/>
      <c r="N23" s="317"/>
      <c r="O23" s="317"/>
      <c r="P23" s="261"/>
    </row>
    <row r="24" spans="1:16" x14ac:dyDescent="0.4">
      <c r="A24" s="261"/>
      <c r="B24" s="261"/>
      <c r="C24" s="261"/>
      <c r="D24" s="261"/>
      <c r="E24" s="261"/>
      <c r="F24" s="261"/>
      <c r="G24" s="261"/>
      <c r="H24" s="261"/>
      <c r="I24" s="261"/>
      <c r="J24" s="261"/>
      <c r="K24" s="261"/>
      <c r="L24" s="261"/>
      <c r="M24" s="261"/>
      <c r="N24" s="261"/>
      <c r="O24" s="261"/>
      <c r="P24" s="261"/>
    </row>
  </sheetData>
  <phoneticPr fontId="0" type="noConversion"/>
  <printOptions horizontalCentered="1" gridLinesSet="0"/>
  <pageMargins left="0.4" right="0.5" top="1" bottom="1" header="0.5" footer="0.5"/>
  <pageSetup scale="87"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showGridLines="0" zoomScaleNormal="10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517" t="s">
        <v>19</v>
      </c>
      <c r="C1" s="517"/>
      <c r="D1" s="517"/>
      <c r="E1" s="518" t="s">
        <v>123</v>
      </c>
      <c r="F1" s="518"/>
      <c r="G1" s="518"/>
      <c r="H1" s="518"/>
      <c r="I1" s="518"/>
      <c r="J1" s="5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  5/18/2010</v>
      </c>
      <c r="O2" s="318"/>
      <c r="P2" s="9"/>
    </row>
    <row r="3" spans="1:16" s="7" customFormat="1" ht="12" x14ac:dyDescent="0.4">
      <c r="A3" s="254" t="str">
        <f>EXISa!A2</f>
        <v>Agency/state entity:  Dept. of Local Planning</v>
      </c>
      <c r="B3" s="319"/>
      <c r="C3" s="319"/>
      <c r="D3" s="519" t="s">
        <v>21</v>
      </c>
      <c r="E3" s="519"/>
      <c r="F3" s="519"/>
      <c r="G3" s="519"/>
      <c r="H3" s="519"/>
      <c r="I3" s="519"/>
      <c r="J3" s="319"/>
      <c r="K3" s="326"/>
      <c r="L3" s="326"/>
      <c r="M3" s="326"/>
      <c r="N3" s="326"/>
      <c r="O3" s="326"/>
      <c r="P3" s="9"/>
    </row>
    <row r="4" spans="1:16" s="7" customFormat="1" ht="12" x14ac:dyDescent="0.4">
      <c r="A4" s="254" t="str">
        <f>EXISa!A3</f>
        <v>Project:  Upgrade Database and Servers</v>
      </c>
      <c r="B4" s="322"/>
      <c r="C4" s="320"/>
      <c r="D4" s="320"/>
      <c r="E4" s="320"/>
      <c r="F4" s="327"/>
      <c r="G4" s="320"/>
      <c r="H4" s="320"/>
      <c r="I4" s="320"/>
      <c r="J4" s="320"/>
      <c r="K4" s="320"/>
      <c r="L4" s="320"/>
      <c r="M4" s="320"/>
      <c r="N4" s="320"/>
      <c r="O4" s="320"/>
      <c r="P4" s="9"/>
    </row>
    <row r="5" spans="1:16" s="16" customFormat="1" x14ac:dyDescent="0.35">
      <c r="A5" s="328"/>
      <c r="B5" s="329" t="s">
        <v>13</v>
      </c>
      <c r="C5" s="330" t="str">
        <f>EXISa!C5</f>
        <v>2009/10</v>
      </c>
      <c r="D5" s="329" t="s">
        <v>13</v>
      </c>
      <c r="E5" s="330" t="str">
        <f>EXISa!E5</f>
        <v>2010/11</v>
      </c>
      <c r="F5" s="329" t="s">
        <v>13</v>
      </c>
      <c r="G5" s="330" t="str">
        <f>EXISa!G5</f>
        <v>2011/12</v>
      </c>
      <c r="H5" s="329" t="s">
        <v>13</v>
      </c>
      <c r="I5" s="330" t="str">
        <f>EXISa!I5</f>
        <v>2012/13</v>
      </c>
      <c r="J5" s="329" t="s">
        <v>13</v>
      </c>
      <c r="K5" s="330" t="str">
        <f>EXISa!K5</f>
        <v>2013/14</v>
      </c>
      <c r="L5" s="329" t="s">
        <v>13</v>
      </c>
      <c r="M5" s="330" t="str">
        <f>EXISa!M5</f>
        <v>2014/15</v>
      </c>
      <c r="N5" s="331"/>
      <c r="O5" s="332" t="s">
        <v>103</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v>3</v>
      </c>
      <c r="C8" s="344">
        <v>150000</v>
      </c>
      <c r="D8" s="343">
        <v>3</v>
      </c>
      <c r="E8" s="344">
        <v>150000</v>
      </c>
      <c r="F8" s="343">
        <v>1</v>
      </c>
      <c r="G8" s="344">
        <v>50000</v>
      </c>
      <c r="H8" s="343">
        <v>1</v>
      </c>
      <c r="I8" s="344">
        <v>50000</v>
      </c>
      <c r="J8" s="343">
        <v>1</v>
      </c>
      <c r="K8" s="344">
        <v>50000</v>
      </c>
      <c r="L8" s="343">
        <v>1</v>
      </c>
      <c r="M8" s="344">
        <v>50000</v>
      </c>
      <c r="N8" s="347">
        <f>SUM(B8+D8+F8+H8+J8+L8)</f>
        <v>10</v>
      </c>
      <c r="O8" s="348">
        <f>SUM(C8+E8+G8+I8+K8+M8)</f>
        <v>500000</v>
      </c>
      <c r="P8" s="25"/>
    </row>
    <row r="9" spans="1:16" ht="11.85" customHeight="1" x14ac:dyDescent="0.35">
      <c r="A9" s="342" t="s">
        <v>44</v>
      </c>
      <c r="B9" s="349"/>
      <c r="C9" s="345">
        <v>75000</v>
      </c>
      <c r="D9" s="349"/>
      <c r="E9" s="345">
        <v>250698</v>
      </c>
      <c r="F9" s="349"/>
      <c r="G9" s="345">
        <v>0</v>
      </c>
      <c r="H9" s="349"/>
      <c r="I9" s="345">
        <v>0</v>
      </c>
      <c r="J9" s="349"/>
      <c r="K9" s="345">
        <v>0</v>
      </c>
      <c r="L9" s="349"/>
      <c r="M9" s="345">
        <v>0</v>
      </c>
      <c r="N9" s="347" t="s">
        <v>6</v>
      </c>
      <c r="O9" s="348">
        <f>SUM(C9+E9+G9+I9+K9+M9)</f>
        <v>325698</v>
      </c>
      <c r="P9" s="25"/>
    </row>
    <row r="10" spans="1:16" ht="11.85" customHeight="1" x14ac:dyDescent="0.35">
      <c r="A10" s="342" t="s">
        <v>45</v>
      </c>
      <c r="B10" s="349"/>
      <c r="C10" s="345">
        <v>26950</v>
      </c>
      <c r="D10" s="349"/>
      <c r="E10" s="345">
        <v>75800</v>
      </c>
      <c r="F10" s="349"/>
      <c r="G10" s="345">
        <v>0</v>
      </c>
      <c r="H10" s="349"/>
      <c r="I10" s="345">
        <v>0</v>
      </c>
      <c r="J10" s="349"/>
      <c r="K10" s="345">
        <v>0</v>
      </c>
      <c r="L10" s="349"/>
      <c r="M10" s="345">
        <v>0</v>
      </c>
      <c r="N10" s="347" t="s">
        <v>6</v>
      </c>
      <c r="O10" s="348">
        <f>SUM(C10+E10+G10+I10+K10+M10)</f>
        <v>102750</v>
      </c>
      <c r="P10" s="25"/>
    </row>
    <row r="11" spans="1:16" ht="11.85" customHeight="1" x14ac:dyDescent="0.35">
      <c r="A11" s="342" t="s">
        <v>46</v>
      </c>
      <c r="B11" s="349"/>
      <c r="C11" s="350">
        <v>15000</v>
      </c>
      <c r="D11" s="349"/>
      <c r="E11" s="350">
        <v>7000</v>
      </c>
      <c r="F11" s="349"/>
      <c r="G11" s="350">
        <v>0</v>
      </c>
      <c r="H11" s="349"/>
      <c r="I11" s="350">
        <v>0</v>
      </c>
      <c r="J11" s="349"/>
      <c r="K11" s="350">
        <v>0</v>
      </c>
      <c r="L11" s="349"/>
      <c r="M11" s="350">
        <v>0</v>
      </c>
      <c r="N11" s="347" t="s">
        <v>6</v>
      </c>
      <c r="O11" s="348">
        <f>SUM(C11+E11+G11+I11+K11+M11)</f>
        <v>22000</v>
      </c>
      <c r="P11" s="25"/>
    </row>
    <row r="12" spans="1:16" ht="11.85" customHeight="1" x14ac:dyDescent="0.35">
      <c r="A12" s="353" t="s">
        <v>47</v>
      </c>
      <c r="B12" s="59"/>
      <c r="C12" s="60"/>
      <c r="D12" s="59"/>
      <c r="E12" s="60"/>
      <c r="F12" s="59"/>
      <c r="G12" s="60"/>
      <c r="H12" s="59"/>
      <c r="I12" s="60"/>
      <c r="J12" s="59"/>
      <c r="K12" s="60"/>
      <c r="L12" s="59"/>
      <c r="M12" s="60"/>
      <c r="N12" s="61"/>
      <c r="O12" s="62"/>
      <c r="P12" s="25"/>
    </row>
    <row r="13" spans="1:16" ht="11.85" customHeight="1" x14ac:dyDescent="0.35">
      <c r="A13" s="64" t="s">
        <v>48</v>
      </c>
      <c r="B13" s="59"/>
      <c r="C13" s="398">
        <v>25000</v>
      </c>
      <c r="D13" s="59"/>
      <c r="E13" s="398">
        <v>125000</v>
      </c>
      <c r="F13" s="59"/>
      <c r="G13" s="398">
        <v>20000</v>
      </c>
      <c r="H13" s="59"/>
      <c r="I13" s="398">
        <v>20000</v>
      </c>
      <c r="J13" s="59"/>
      <c r="K13" s="398">
        <v>20000</v>
      </c>
      <c r="L13" s="59"/>
      <c r="M13" s="398">
        <v>20000</v>
      </c>
      <c r="N13" s="61" t="s">
        <v>6</v>
      </c>
      <c r="O13" s="403">
        <f t="shared" ref="O13:O22" si="0">SUM(C13+E13+G13+I13+K13+M13)</f>
        <v>230000</v>
      </c>
      <c r="P13" s="25"/>
    </row>
    <row r="14" spans="1:16" ht="11.85" customHeight="1" x14ac:dyDescent="0.35">
      <c r="A14" s="64" t="s">
        <v>49</v>
      </c>
      <c r="B14" s="59"/>
      <c r="C14" s="398">
        <v>19500</v>
      </c>
      <c r="D14" s="59"/>
      <c r="E14" s="398">
        <v>38750</v>
      </c>
      <c r="F14" s="59"/>
      <c r="G14" s="398">
        <v>5000</v>
      </c>
      <c r="H14" s="59"/>
      <c r="I14" s="398">
        <v>5000</v>
      </c>
      <c r="J14" s="59"/>
      <c r="K14" s="398">
        <v>5000</v>
      </c>
      <c r="L14" s="59"/>
      <c r="M14" s="398">
        <v>5000</v>
      </c>
      <c r="N14" s="61" t="s">
        <v>6</v>
      </c>
      <c r="O14" s="403">
        <f t="shared" si="0"/>
        <v>78250</v>
      </c>
      <c r="P14" s="25"/>
    </row>
    <row r="15" spans="1:16" ht="11.85" customHeight="1" x14ac:dyDescent="0.35">
      <c r="A15" s="64" t="s">
        <v>50</v>
      </c>
      <c r="B15" s="59"/>
      <c r="C15" s="398">
        <v>15000</v>
      </c>
      <c r="D15" s="59"/>
      <c r="E15" s="398">
        <v>17890</v>
      </c>
      <c r="F15" s="59"/>
      <c r="G15" s="398">
        <v>2500</v>
      </c>
      <c r="H15" s="59"/>
      <c r="I15" s="398">
        <v>2500</v>
      </c>
      <c r="J15" s="59"/>
      <c r="K15" s="398">
        <v>2500</v>
      </c>
      <c r="L15" s="59"/>
      <c r="M15" s="398">
        <v>2500</v>
      </c>
      <c r="N15" s="61" t="s">
        <v>6</v>
      </c>
      <c r="O15" s="403">
        <f t="shared" si="0"/>
        <v>42890</v>
      </c>
      <c r="P15" s="25"/>
    </row>
    <row r="16" spans="1:16" ht="11.85" customHeight="1" x14ac:dyDescent="0.35">
      <c r="A16" s="64" t="s">
        <v>51</v>
      </c>
      <c r="B16" s="59"/>
      <c r="C16" s="398">
        <v>30000</v>
      </c>
      <c r="D16" s="59"/>
      <c r="E16" s="398">
        <v>45000</v>
      </c>
      <c r="F16" s="59"/>
      <c r="G16" s="398">
        <v>6000</v>
      </c>
      <c r="H16" s="59"/>
      <c r="I16" s="398">
        <v>6000</v>
      </c>
      <c r="J16" s="59"/>
      <c r="K16" s="398">
        <v>6000</v>
      </c>
      <c r="L16" s="59"/>
      <c r="M16" s="398">
        <v>6000</v>
      </c>
      <c r="N16" s="61" t="s">
        <v>6</v>
      </c>
      <c r="O16" s="403">
        <f t="shared" si="0"/>
        <v>99000</v>
      </c>
      <c r="P16" s="25"/>
    </row>
    <row r="17" spans="1:16" ht="11.85" customHeight="1" x14ac:dyDescent="0.35">
      <c r="A17" s="64" t="s">
        <v>52</v>
      </c>
      <c r="B17" s="59"/>
      <c r="C17" s="398">
        <v>650</v>
      </c>
      <c r="D17" s="59"/>
      <c r="E17" s="398">
        <v>7800</v>
      </c>
      <c r="F17" s="59"/>
      <c r="G17" s="398">
        <v>50</v>
      </c>
      <c r="H17" s="59"/>
      <c r="I17" s="398">
        <v>50</v>
      </c>
      <c r="J17" s="59"/>
      <c r="K17" s="398">
        <v>50</v>
      </c>
      <c r="L17" s="59"/>
      <c r="M17" s="398">
        <v>50</v>
      </c>
      <c r="N17" s="61" t="s">
        <v>6</v>
      </c>
      <c r="O17" s="403">
        <f t="shared" si="0"/>
        <v>8650</v>
      </c>
      <c r="P17" s="25"/>
    </row>
    <row r="18" spans="1:16" ht="11.85" customHeight="1" x14ac:dyDescent="0.35">
      <c r="A18" s="354" t="s">
        <v>53</v>
      </c>
      <c r="B18" s="355" t="s">
        <v>6</v>
      </c>
      <c r="C18" s="356">
        <f>SUM(C13:C17)</f>
        <v>90150</v>
      </c>
      <c r="D18" s="357"/>
      <c r="E18" s="356">
        <f>SUM(E13:E17)</f>
        <v>234440</v>
      </c>
      <c r="F18" s="357"/>
      <c r="G18" s="356">
        <f>SUM(G13:G17)</f>
        <v>33550</v>
      </c>
      <c r="H18" s="357"/>
      <c r="I18" s="356">
        <f>SUM(I13:I17)</f>
        <v>33550</v>
      </c>
      <c r="J18" s="357"/>
      <c r="K18" s="356">
        <f>SUM(K13:K17)</f>
        <v>33550</v>
      </c>
      <c r="L18" s="357"/>
      <c r="M18" s="356">
        <f>SUM(M13:M17)</f>
        <v>33550</v>
      </c>
      <c r="N18" s="360" t="s">
        <v>6</v>
      </c>
      <c r="O18" s="361">
        <f t="shared" si="0"/>
        <v>458790</v>
      </c>
      <c r="P18" s="25"/>
    </row>
    <row r="19" spans="1:16" ht="11.85" customHeight="1" x14ac:dyDescent="0.35">
      <c r="A19" s="342" t="s">
        <v>37</v>
      </c>
      <c r="B19" s="349" t="s">
        <v>6</v>
      </c>
      <c r="C19" s="350">
        <v>7900</v>
      </c>
      <c r="D19" s="351" t="s">
        <v>6</v>
      </c>
      <c r="E19" s="350">
        <v>1500</v>
      </c>
      <c r="F19" s="352" t="s">
        <v>6</v>
      </c>
      <c r="G19" s="350">
        <v>1000</v>
      </c>
      <c r="H19" s="352" t="s">
        <v>6</v>
      </c>
      <c r="I19" s="350">
        <v>1000</v>
      </c>
      <c r="J19" s="352" t="s">
        <v>6</v>
      </c>
      <c r="K19" s="350">
        <v>1000</v>
      </c>
      <c r="L19" s="352" t="s">
        <v>6</v>
      </c>
      <c r="M19" s="350">
        <v>1000</v>
      </c>
      <c r="N19" s="347" t="s">
        <v>6</v>
      </c>
      <c r="O19" s="348">
        <f t="shared" si="0"/>
        <v>13400</v>
      </c>
      <c r="P19" s="25"/>
    </row>
    <row r="20" spans="1:16" ht="11.85" customHeight="1" x14ac:dyDescent="0.35">
      <c r="A20" s="342" t="s">
        <v>131</v>
      </c>
      <c r="B20" s="349"/>
      <c r="C20" s="350">
        <v>2500</v>
      </c>
      <c r="D20" s="351"/>
      <c r="E20" s="350">
        <v>0</v>
      </c>
      <c r="F20" s="352"/>
      <c r="G20" s="350">
        <v>0</v>
      </c>
      <c r="H20" s="352"/>
      <c r="I20" s="350">
        <v>0</v>
      </c>
      <c r="J20" s="352"/>
      <c r="K20" s="350">
        <v>0</v>
      </c>
      <c r="L20" s="352"/>
      <c r="M20" s="350">
        <v>0</v>
      </c>
      <c r="N20" s="347"/>
      <c r="O20" s="348">
        <f t="shared" si="0"/>
        <v>2500</v>
      </c>
      <c r="P20" s="25"/>
    </row>
    <row r="21" spans="1:16" ht="11.85" customHeight="1" x14ac:dyDescent="0.35">
      <c r="A21" s="342" t="s">
        <v>38</v>
      </c>
      <c r="B21" s="349"/>
      <c r="C21" s="362">
        <v>12650</v>
      </c>
      <c r="D21" s="351" t="s">
        <v>6</v>
      </c>
      <c r="E21" s="362">
        <v>0</v>
      </c>
      <c r="F21" s="352" t="s">
        <v>6</v>
      </c>
      <c r="G21" s="362">
        <v>0</v>
      </c>
      <c r="H21" s="352" t="s">
        <v>6</v>
      </c>
      <c r="I21" s="362">
        <v>0</v>
      </c>
      <c r="J21" s="352" t="s">
        <v>6</v>
      </c>
      <c r="K21" s="362">
        <v>0</v>
      </c>
      <c r="L21" s="352" t="s">
        <v>6</v>
      </c>
      <c r="M21" s="362">
        <v>0</v>
      </c>
      <c r="N21" s="347" t="s">
        <v>6</v>
      </c>
      <c r="O21" s="348">
        <f t="shared" si="0"/>
        <v>12650</v>
      </c>
      <c r="P21" s="25"/>
    </row>
    <row r="22" spans="1:16" s="36" customFormat="1" ht="15" customHeight="1" x14ac:dyDescent="0.35">
      <c r="A22" s="364" t="s">
        <v>54</v>
      </c>
      <c r="B22" s="365">
        <f>SUM(B8:B21)</f>
        <v>3</v>
      </c>
      <c r="C22" s="366">
        <f>SUM(C8:C11)+C18+C19+C20+C21</f>
        <v>380150</v>
      </c>
      <c r="D22" s="367">
        <f>SUM(D8:D21)</f>
        <v>3</v>
      </c>
      <c r="E22" s="366">
        <f>SUM(E8:E11)+E18+E19+E20+E21</f>
        <v>719438</v>
      </c>
      <c r="F22" s="367">
        <f>SUM(F8:F21)</f>
        <v>1</v>
      </c>
      <c r="G22" s="366">
        <f>SUM(G8:G11)+G18+G19+G20+G21</f>
        <v>84550</v>
      </c>
      <c r="H22" s="367">
        <f>SUM(H8:H21)</f>
        <v>1</v>
      </c>
      <c r="I22" s="366">
        <f>SUM(I8:I11)+I18+I19+I20+I21</f>
        <v>84550</v>
      </c>
      <c r="J22" s="367">
        <f>SUM(J8:J21)</f>
        <v>1</v>
      </c>
      <c r="K22" s="366">
        <f>SUM(K8:K11)+K18+K19+K20+K21</f>
        <v>84550</v>
      </c>
      <c r="L22" s="367">
        <f>SUM(L8)</f>
        <v>1</v>
      </c>
      <c r="M22" s="366">
        <f>SUM(M8:M11)+M18+M19+M20+M21</f>
        <v>84550</v>
      </c>
      <c r="N22" s="365">
        <f>SUM(B22+D22+F22+H22+J22+L22)</f>
        <v>10</v>
      </c>
      <c r="O22" s="366">
        <f t="shared" si="0"/>
        <v>1437788</v>
      </c>
      <c r="P22" s="35"/>
    </row>
    <row r="23" spans="1:16" ht="11.85" customHeight="1" x14ac:dyDescent="0.35">
      <c r="A23" s="369" t="s">
        <v>92</v>
      </c>
      <c r="B23" s="370"/>
      <c r="C23" s="371"/>
      <c r="D23" s="370"/>
      <c r="E23" s="371"/>
      <c r="F23" s="372"/>
      <c r="G23" s="371"/>
      <c r="H23" s="370"/>
      <c r="I23" s="371"/>
      <c r="J23" s="370"/>
      <c r="K23" s="371"/>
      <c r="L23" s="370"/>
      <c r="M23" s="371"/>
      <c r="N23" s="373" t="s">
        <v>6</v>
      </c>
      <c r="O23" s="374" t="s">
        <v>6</v>
      </c>
    </row>
    <row r="24" spans="1:16" ht="11.85" customHeight="1" x14ac:dyDescent="0.35">
      <c r="A24" s="342" t="s">
        <v>43</v>
      </c>
      <c r="B24" s="346">
        <v>0</v>
      </c>
      <c r="C24" s="345">
        <v>0</v>
      </c>
      <c r="D24" s="346">
        <v>0</v>
      </c>
      <c r="E24" s="345">
        <v>0</v>
      </c>
      <c r="F24" s="346">
        <v>0.5</v>
      </c>
      <c r="G24" s="345">
        <v>25000</v>
      </c>
      <c r="H24" s="346">
        <v>0.5</v>
      </c>
      <c r="I24" s="345">
        <v>25000</v>
      </c>
      <c r="J24" s="346">
        <v>0.5</v>
      </c>
      <c r="K24" s="345">
        <v>25000</v>
      </c>
      <c r="L24" s="346">
        <v>0.5</v>
      </c>
      <c r="M24" s="345">
        <v>25000</v>
      </c>
      <c r="N24" s="347">
        <f>SUM(B24+D24+F24+H24+J24+L24)</f>
        <v>2</v>
      </c>
      <c r="O24" s="348">
        <f>SUM(C24+E24+G24+I24+K24+M24)</f>
        <v>100000</v>
      </c>
    </row>
    <row r="25" spans="1:16" ht="11.85" customHeight="1" x14ac:dyDescent="0.35">
      <c r="A25" s="342" t="s">
        <v>55</v>
      </c>
      <c r="B25" s="349" t="s">
        <v>6</v>
      </c>
      <c r="C25" s="345">
        <v>500</v>
      </c>
      <c r="D25" s="349" t="s">
        <v>6</v>
      </c>
      <c r="E25" s="345">
        <v>3500</v>
      </c>
      <c r="F25" s="349" t="s">
        <v>6</v>
      </c>
      <c r="G25" s="345">
        <v>3500</v>
      </c>
      <c r="H25" s="349" t="s">
        <v>6</v>
      </c>
      <c r="I25" s="345">
        <v>3500</v>
      </c>
      <c r="J25" s="349" t="s">
        <v>6</v>
      </c>
      <c r="K25" s="345">
        <v>3500</v>
      </c>
      <c r="L25" s="349" t="s">
        <v>6</v>
      </c>
      <c r="M25" s="345">
        <v>3500</v>
      </c>
      <c r="N25" s="349" t="s">
        <v>6</v>
      </c>
      <c r="O25" s="348">
        <f t="shared" ref="O25:O33" si="1">SUM(C25+E25+G25+I25+K25+M25)</f>
        <v>18000</v>
      </c>
    </row>
    <row r="26" spans="1:16" ht="11.85" customHeight="1" x14ac:dyDescent="0.35">
      <c r="A26" s="342" t="s">
        <v>35</v>
      </c>
      <c r="B26" s="349"/>
      <c r="C26" s="345">
        <v>2500</v>
      </c>
      <c r="D26" s="349"/>
      <c r="E26" s="345">
        <v>5000</v>
      </c>
      <c r="F26" s="349"/>
      <c r="G26" s="345">
        <v>7500</v>
      </c>
      <c r="H26" s="349"/>
      <c r="I26" s="345">
        <v>7500</v>
      </c>
      <c r="J26" s="349"/>
      <c r="K26" s="345">
        <v>7500</v>
      </c>
      <c r="L26" s="349"/>
      <c r="M26" s="345">
        <v>7500</v>
      </c>
      <c r="N26" s="349"/>
      <c r="O26" s="348">
        <f t="shared" si="1"/>
        <v>37500</v>
      </c>
    </row>
    <row r="27" spans="1:16" ht="11.85" customHeight="1" x14ac:dyDescent="0.35">
      <c r="A27" s="342" t="s">
        <v>46</v>
      </c>
      <c r="B27" s="349" t="s">
        <v>6</v>
      </c>
      <c r="C27" s="345">
        <v>0</v>
      </c>
      <c r="D27" s="349" t="s">
        <v>6</v>
      </c>
      <c r="E27" s="345">
        <v>7500</v>
      </c>
      <c r="F27" s="349" t="s">
        <v>6</v>
      </c>
      <c r="G27" s="345">
        <v>15000</v>
      </c>
      <c r="H27" s="349" t="s">
        <v>6</v>
      </c>
      <c r="I27" s="345">
        <v>15000</v>
      </c>
      <c r="J27" s="349" t="s">
        <v>6</v>
      </c>
      <c r="K27" s="345">
        <v>15000</v>
      </c>
      <c r="L27" s="349" t="s">
        <v>6</v>
      </c>
      <c r="M27" s="345">
        <v>15000</v>
      </c>
      <c r="N27" s="349" t="s">
        <v>6</v>
      </c>
      <c r="O27" s="348">
        <f t="shared" si="1"/>
        <v>67500</v>
      </c>
    </row>
    <row r="28" spans="1:16" ht="11.85" customHeight="1" x14ac:dyDescent="0.35">
      <c r="A28" s="342" t="s">
        <v>47</v>
      </c>
      <c r="B28" s="349" t="s">
        <v>6</v>
      </c>
      <c r="C28" s="345">
        <v>15000</v>
      </c>
      <c r="D28" s="349"/>
      <c r="E28" s="345">
        <v>7500</v>
      </c>
      <c r="F28" s="349" t="s">
        <v>6</v>
      </c>
      <c r="G28" s="345">
        <v>0</v>
      </c>
      <c r="H28" s="349" t="s">
        <v>6</v>
      </c>
      <c r="I28" s="345">
        <v>0</v>
      </c>
      <c r="J28" s="349" t="s">
        <v>6</v>
      </c>
      <c r="K28" s="345">
        <v>0</v>
      </c>
      <c r="L28" s="349" t="s">
        <v>6</v>
      </c>
      <c r="M28" s="345">
        <v>0</v>
      </c>
      <c r="N28" s="349" t="s">
        <v>6</v>
      </c>
      <c r="O28" s="348">
        <f t="shared" si="1"/>
        <v>22500</v>
      </c>
    </row>
    <row r="29" spans="1:16" ht="11.85" customHeight="1" x14ac:dyDescent="0.35">
      <c r="A29" s="342" t="s">
        <v>37</v>
      </c>
      <c r="B29" s="349"/>
      <c r="C29" s="345">
        <v>2500</v>
      </c>
      <c r="D29" s="349"/>
      <c r="E29" s="345">
        <v>2500</v>
      </c>
      <c r="F29" s="349"/>
      <c r="G29" s="345">
        <v>2500</v>
      </c>
      <c r="H29" s="349"/>
      <c r="I29" s="345">
        <v>2500</v>
      </c>
      <c r="J29" s="349"/>
      <c r="K29" s="345">
        <v>2500</v>
      </c>
      <c r="L29" s="349"/>
      <c r="M29" s="345">
        <v>2500</v>
      </c>
      <c r="N29" s="349"/>
      <c r="O29" s="348">
        <f t="shared" si="1"/>
        <v>15000</v>
      </c>
    </row>
    <row r="30" spans="1:16" ht="11.85" customHeight="1" x14ac:dyDescent="0.35">
      <c r="A30" s="342" t="s">
        <v>131</v>
      </c>
      <c r="B30" s="349"/>
      <c r="C30" s="345">
        <v>0</v>
      </c>
      <c r="D30" s="349"/>
      <c r="E30" s="345">
        <v>1000</v>
      </c>
      <c r="F30" s="349"/>
      <c r="G30" s="345">
        <v>1000</v>
      </c>
      <c r="H30" s="349"/>
      <c r="I30" s="345">
        <v>1000</v>
      </c>
      <c r="J30" s="349"/>
      <c r="K30" s="345">
        <v>1000</v>
      </c>
      <c r="L30" s="349"/>
      <c r="M30" s="345">
        <v>1000</v>
      </c>
      <c r="N30" s="349"/>
      <c r="O30" s="348">
        <f>SUM(C30+E30+G30+I30+K30+M30)</f>
        <v>5000</v>
      </c>
    </row>
    <row r="31" spans="1:16" ht="11.85" customHeight="1" x14ac:dyDescent="0.35">
      <c r="A31" s="342" t="s">
        <v>38</v>
      </c>
      <c r="B31" s="349" t="s">
        <v>6</v>
      </c>
      <c r="C31" s="345">
        <v>5000</v>
      </c>
      <c r="D31" s="349" t="s">
        <v>6</v>
      </c>
      <c r="E31" s="345">
        <v>1000</v>
      </c>
      <c r="F31" s="349" t="s">
        <v>6</v>
      </c>
      <c r="G31" s="345">
        <v>0</v>
      </c>
      <c r="H31" s="349" t="s">
        <v>6</v>
      </c>
      <c r="I31" s="345">
        <v>0</v>
      </c>
      <c r="J31" s="349" t="s">
        <v>6</v>
      </c>
      <c r="K31" s="345">
        <v>0</v>
      </c>
      <c r="L31" s="349" t="s">
        <v>6</v>
      </c>
      <c r="M31" s="345">
        <v>0</v>
      </c>
      <c r="N31" s="349" t="s">
        <v>6</v>
      </c>
      <c r="O31" s="348">
        <f t="shared" si="1"/>
        <v>6000</v>
      </c>
    </row>
    <row r="32" spans="1:16" s="36" customFormat="1" ht="15" customHeight="1" x14ac:dyDescent="0.35">
      <c r="A32" s="375" t="s">
        <v>56</v>
      </c>
      <c r="B32" s="365">
        <f t="shared" ref="B32:M32" si="2">SUM(B24:B31)</f>
        <v>0</v>
      </c>
      <c r="C32" s="368">
        <f t="shared" si="2"/>
        <v>25500</v>
      </c>
      <c r="D32" s="365">
        <f t="shared" si="2"/>
        <v>0</v>
      </c>
      <c r="E32" s="368">
        <f t="shared" si="2"/>
        <v>28000</v>
      </c>
      <c r="F32" s="376">
        <f t="shared" si="2"/>
        <v>0.5</v>
      </c>
      <c r="G32" s="368">
        <f t="shared" si="2"/>
        <v>54500</v>
      </c>
      <c r="H32" s="365">
        <f t="shared" si="2"/>
        <v>0.5</v>
      </c>
      <c r="I32" s="368">
        <f t="shared" si="2"/>
        <v>54500</v>
      </c>
      <c r="J32" s="365">
        <f t="shared" si="2"/>
        <v>0.5</v>
      </c>
      <c r="K32" s="368">
        <f t="shared" si="2"/>
        <v>54500</v>
      </c>
      <c r="L32" s="365">
        <f t="shared" si="2"/>
        <v>0.5</v>
      </c>
      <c r="M32" s="368">
        <f t="shared" si="2"/>
        <v>54500</v>
      </c>
      <c r="N32" s="365">
        <f>SUM(B32+D32+F32+H32+J32+L32)</f>
        <v>2</v>
      </c>
      <c r="O32" s="366">
        <f t="shared" si="1"/>
        <v>271500</v>
      </c>
    </row>
    <row r="33" spans="1:16" s="36" customFormat="1" ht="15" customHeight="1" x14ac:dyDescent="0.35">
      <c r="A33" s="377" t="s">
        <v>22</v>
      </c>
      <c r="B33" s="378">
        <f t="shared" ref="B33:M33" si="3">SUM(B22+B32)</f>
        <v>3</v>
      </c>
      <c r="C33" s="379">
        <f t="shared" si="3"/>
        <v>405650</v>
      </c>
      <c r="D33" s="378">
        <f t="shared" si="3"/>
        <v>3</v>
      </c>
      <c r="E33" s="380">
        <f t="shared" si="3"/>
        <v>747438</v>
      </c>
      <c r="F33" s="381">
        <f t="shared" si="3"/>
        <v>1.5</v>
      </c>
      <c r="G33" s="380">
        <f t="shared" si="3"/>
        <v>139050</v>
      </c>
      <c r="H33" s="378">
        <f t="shared" si="3"/>
        <v>1.5</v>
      </c>
      <c r="I33" s="380">
        <f t="shared" si="3"/>
        <v>139050</v>
      </c>
      <c r="J33" s="378">
        <f t="shared" si="3"/>
        <v>1.5</v>
      </c>
      <c r="K33" s="380">
        <f t="shared" si="3"/>
        <v>139050</v>
      </c>
      <c r="L33" s="378">
        <f t="shared" si="3"/>
        <v>1.5</v>
      </c>
      <c r="M33" s="380">
        <f t="shared" si="3"/>
        <v>139050</v>
      </c>
      <c r="N33" s="378">
        <f>SUM(B33+D33+F33+H33+J33+L33)</f>
        <v>12</v>
      </c>
      <c r="O33" s="382">
        <f t="shared" si="1"/>
        <v>1709288</v>
      </c>
    </row>
    <row r="34" spans="1:16" ht="15" customHeight="1" x14ac:dyDescent="0.35">
      <c r="A34" s="369" t="s">
        <v>93</v>
      </c>
      <c r="B34" s="370"/>
      <c r="C34" s="371"/>
      <c r="D34" s="370"/>
      <c r="E34" s="371"/>
      <c r="F34" s="372"/>
      <c r="G34" s="371"/>
      <c r="H34" s="370"/>
      <c r="I34" s="371"/>
      <c r="J34" s="370"/>
      <c r="K34" s="371"/>
      <c r="L34" s="370"/>
      <c r="M34" s="371"/>
      <c r="N34" s="373" t="s">
        <v>6</v>
      </c>
      <c r="O34" s="374" t="s">
        <v>20</v>
      </c>
      <c r="P34" s="25"/>
    </row>
    <row r="35" spans="1:16" ht="15" customHeight="1" x14ac:dyDescent="0.35">
      <c r="A35" s="342" t="s">
        <v>57</v>
      </c>
      <c r="B35" s="343">
        <v>1</v>
      </c>
      <c r="C35" s="344">
        <v>50000</v>
      </c>
      <c r="D35" s="343">
        <v>1</v>
      </c>
      <c r="E35" s="344">
        <v>50000</v>
      </c>
      <c r="F35" s="343">
        <v>0.5</v>
      </c>
      <c r="G35" s="344">
        <v>25000</v>
      </c>
      <c r="H35" s="343">
        <v>0.5</v>
      </c>
      <c r="I35" s="344">
        <v>25000</v>
      </c>
      <c r="J35" s="343">
        <v>0.5</v>
      </c>
      <c r="K35" s="344">
        <v>25000</v>
      </c>
      <c r="L35" s="343">
        <v>0.5</v>
      </c>
      <c r="M35" s="344">
        <v>25000</v>
      </c>
      <c r="N35" s="347">
        <f>SUM(B35+D35+F35+H35+J35+L35)</f>
        <v>4</v>
      </c>
      <c r="O35" s="348">
        <f>SUM(C35+E35+G35+I35+K35+M35)</f>
        <v>200000</v>
      </c>
      <c r="P35" s="25"/>
    </row>
    <row r="36" spans="1:16" ht="15" customHeight="1" x14ac:dyDescent="0.35">
      <c r="A36" s="342" t="s">
        <v>58</v>
      </c>
      <c r="B36" s="349" t="s">
        <v>6</v>
      </c>
      <c r="C36" s="344">
        <v>40500</v>
      </c>
      <c r="D36" s="349" t="s">
        <v>6</v>
      </c>
      <c r="E36" s="344">
        <v>40500</v>
      </c>
      <c r="F36" s="349" t="s">
        <v>6</v>
      </c>
      <c r="G36" s="344">
        <v>20250</v>
      </c>
      <c r="H36" s="349" t="s">
        <v>6</v>
      </c>
      <c r="I36" s="344">
        <v>20250</v>
      </c>
      <c r="J36" s="349" t="s">
        <v>6</v>
      </c>
      <c r="K36" s="344">
        <v>20250</v>
      </c>
      <c r="L36" s="349" t="s">
        <v>6</v>
      </c>
      <c r="M36" s="344">
        <v>20250</v>
      </c>
      <c r="N36" s="349" t="s">
        <v>6</v>
      </c>
      <c r="O36" s="348">
        <f t="shared" ref="O36:O43" si="4">SUM(C36+E36+G36+I36+K36+M36)</f>
        <v>162000</v>
      </c>
      <c r="P36" s="25"/>
    </row>
    <row r="37" spans="1:16" s="36" customFormat="1" ht="15" customHeight="1" x14ac:dyDescent="0.35">
      <c r="A37" s="383" t="s">
        <v>94</v>
      </c>
      <c r="B37" s="365">
        <f>SUM(B35:B36)</f>
        <v>1</v>
      </c>
      <c r="C37" s="368">
        <f>SUM(C35:C36)</f>
        <v>90500</v>
      </c>
      <c r="D37" s="365">
        <f t="shared" ref="D37:M37" si="5">SUM(D35:D36)</f>
        <v>1</v>
      </c>
      <c r="E37" s="368">
        <f t="shared" si="5"/>
        <v>90500</v>
      </c>
      <c r="F37" s="376">
        <f t="shared" si="5"/>
        <v>0.5</v>
      </c>
      <c r="G37" s="368">
        <f t="shared" si="5"/>
        <v>45250</v>
      </c>
      <c r="H37" s="365">
        <f t="shared" si="5"/>
        <v>0.5</v>
      </c>
      <c r="I37" s="368">
        <f t="shared" si="5"/>
        <v>45250</v>
      </c>
      <c r="J37" s="365">
        <f t="shared" si="5"/>
        <v>0.5</v>
      </c>
      <c r="K37" s="368">
        <f t="shared" si="5"/>
        <v>45250</v>
      </c>
      <c r="L37" s="365">
        <f t="shared" si="5"/>
        <v>0.5</v>
      </c>
      <c r="M37" s="368">
        <f t="shared" si="5"/>
        <v>45250</v>
      </c>
      <c r="N37" s="365">
        <f>SUM(B37+D37+F37+H37+J37+L37)</f>
        <v>4</v>
      </c>
      <c r="O37" s="366">
        <f t="shared" si="4"/>
        <v>362000</v>
      </c>
      <c r="P37" s="35"/>
    </row>
    <row r="38" spans="1:16" ht="15" customHeight="1" x14ac:dyDescent="0.35">
      <c r="A38" s="342" t="s">
        <v>59</v>
      </c>
      <c r="B38" s="343">
        <v>44</v>
      </c>
      <c r="C38" s="344">
        <v>2083100</v>
      </c>
      <c r="D38" s="343">
        <v>44</v>
      </c>
      <c r="E38" s="344">
        <v>2083100</v>
      </c>
      <c r="F38" s="343">
        <v>43</v>
      </c>
      <c r="G38" s="344">
        <v>2036000</v>
      </c>
      <c r="H38" s="343">
        <v>43</v>
      </c>
      <c r="I38" s="344">
        <v>2036000</v>
      </c>
      <c r="J38" s="343">
        <v>43</v>
      </c>
      <c r="K38" s="344">
        <v>2036000</v>
      </c>
      <c r="L38" s="343">
        <v>43</v>
      </c>
      <c r="M38" s="344">
        <v>2036000</v>
      </c>
      <c r="N38" s="347">
        <f>SUM(B38+D38+F38+H38+J38+L38)</f>
        <v>260</v>
      </c>
      <c r="O38" s="348">
        <f t="shared" si="4"/>
        <v>12310200</v>
      </c>
    </row>
    <row r="39" spans="1:16" ht="15" customHeight="1" x14ac:dyDescent="0.35">
      <c r="A39" s="342" t="s">
        <v>60</v>
      </c>
      <c r="B39" s="349" t="s">
        <v>6</v>
      </c>
      <c r="C39" s="345">
        <v>85000</v>
      </c>
      <c r="D39" s="349" t="s">
        <v>6</v>
      </c>
      <c r="E39" s="345">
        <v>85000</v>
      </c>
      <c r="F39" s="349" t="s">
        <v>6</v>
      </c>
      <c r="G39" s="345">
        <v>65000</v>
      </c>
      <c r="H39" s="349" t="s">
        <v>6</v>
      </c>
      <c r="I39" s="345">
        <v>65000</v>
      </c>
      <c r="J39" s="349" t="s">
        <v>6</v>
      </c>
      <c r="K39" s="345">
        <v>65000</v>
      </c>
      <c r="L39" s="349" t="s">
        <v>6</v>
      </c>
      <c r="M39" s="345">
        <v>65000</v>
      </c>
      <c r="N39" s="349" t="s">
        <v>6</v>
      </c>
      <c r="O39" s="348">
        <f t="shared" si="4"/>
        <v>430000</v>
      </c>
    </row>
    <row r="40" spans="1:16" s="36" customFormat="1" ht="15" customHeight="1" x14ac:dyDescent="0.35">
      <c r="A40" s="383" t="s">
        <v>95</v>
      </c>
      <c r="B40" s="365">
        <f t="shared" ref="B40:M40" si="6">SUM(B38:B39)</f>
        <v>44</v>
      </c>
      <c r="C40" s="368">
        <f t="shared" si="6"/>
        <v>2168100</v>
      </c>
      <c r="D40" s="407">
        <f t="shared" si="6"/>
        <v>44</v>
      </c>
      <c r="E40" s="368">
        <f t="shared" si="6"/>
        <v>2168100</v>
      </c>
      <c r="F40" s="376">
        <f t="shared" si="6"/>
        <v>43</v>
      </c>
      <c r="G40" s="368">
        <f t="shared" si="6"/>
        <v>2101000</v>
      </c>
      <c r="H40" s="407">
        <f t="shared" si="6"/>
        <v>43</v>
      </c>
      <c r="I40" s="368">
        <f t="shared" si="6"/>
        <v>2101000</v>
      </c>
      <c r="J40" s="407">
        <f t="shared" si="6"/>
        <v>43</v>
      </c>
      <c r="K40" s="368">
        <f t="shared" si="6"/>
        <v>2101000</v>
      </c>
      <c r="L40" s="365">
        <f t="shared" si="6"/>
        <v>43</v>
      </c>
      <c r="M40" s="368">
        <f t="shared" si="6"/>
        <v>2101000</v>
      </c>
      <c r="N40" s="365">
        <f>SUM(B40+D40+F40+H40+J40+L40)</f>
        <v>260</v>
      </c>
      <c r="O40" s="366">
        <f t="shared" si="4"/>
        <v>12740200</v>
      </c>
    </row>
    <row r="41" spans="1:16" s="36" customFormat="1" ht="15" customHeight="1" x14ac:dyDescent="0.35">
      <c r="A41" s="377" t="s">
        <v>23</v>
      </c>
      <c r="B41" s="378">
        <f>SUM(B37+B40)</f>
        <v>45</v>
      </c>
      <c r="C41" s="380">
        <f t="shared" ref="C41:M41" si="7">SUM(C40+C37)</f>
        <v>2258600</v>
      </c>
      <c r="D41" s="384">
        <f t="shared" si="7"/>
        <v>45</v>
      </c>
      <c r="E41" s="380">
        <f t="shared" si="7"/>
        <v>2258600</v>
      </c>
      <c r="F41" s="381">
        <f t="shared" si="7"/>
        <v>43.5</v>
      </c>
      <c r="G41" s="380">
        <f t="shared" si="7"/>
        <v>2146250</v>
      </c>
      <c r="H41" s="384">
        <f t="shared" si="7"/>
        <v>43.5</v>
      </c>
      <c r="I41" s="380">
        <f t="shared" si="7"/>
        <v>2146250</v>
      </c>
      <c r="J41" s="384">
        <f t="shared" si="7"/>
        <v>43.5</v>
      </c>
      <c r="K41" s="380">
        <f t="shared" si="7"/>
        <v>2146250</v>
      </c>
      <c r="L41" s="378">
        <f t="shared" si="7"/>
        <v>43.5</v>
      </c>
      <c r="M41" s="380">
        <f t="shared" si="7"/>
        <v>2146250</v>
      </c>
      <c r="N41" s="378">
        <f>SUM(B41+D41+F41+H41+J41+L41)</f>
        <v>264</v>
      </c>
      <c r="O41" s="382">
        <f t="shared" si="4"/>
        <v>13102200</v>
      </c>
    </row>
    <row r="42" spans="1:16" s="36" customFormat="1" ht="15" customHeight="1" thickBot="1" x14ac:dyDescent="0.4">
      <c r="A42" s="385" t="s">
        <v>24</v>
      </c>
      <c r="B42" s="386">
        <f t="shared" ref="B42:M42" si="8">SUM(B33+B41)</f>
        <v>48</v>
      </c>
      <c r="C42" s="387">
        <f t="shared" si="8"/>
        <v>2664250</v>
      </c>
      <c r="D42" s="388">
        <f t="shared" si="8"/>
        <v>48</v>
      </c>
      <c r="E42" s="387">
        <f t="shared" si="8"/>
        <v>3006038</v>
      </c>
      <c r="F42" s="389">
        <f t="shared" si="8"/>
        <v>45</v>
      </c>
      <c r="G42" s="387">
        <f t="shared" si="8"/>
        <v>2285300</v>
      </c>
      <c r="H42" s="388">
        <f t="shared" si="8"/>
        <v>45</v>
      </c>
      <c r="I42" s="387">
        <f t="shared" si="8"/>
        <v>2285300</v>
      </c>
      <c r="J42" s="388">
        <f t="shared" si="8"/>
        <v>45</v>
      </c>
      <c r="K42" s="387">
        <f t="shared" si="8"/>
        <v>2285300</v>
      </c>
      <c r="L42" s="386">
        <f t="shared" si="8"/>
        <v>45</v>
      </c>
      <c r="M42" s="387">
        <f t="shared" si="8"/>
        <v>2285300</v>
      </c>
      <c r="N42" s="386">
        <f>SUM(B42+D42+F42+H42+J42+L42)</f>
        <v>276</v>
      </c>
      <c r="O42" s="390">
        <f t="shared" si="4"/>
        <v>14811488</v>
      </c>
      <c r="P42" s="37"/>
    </row>
    <row r="43" spans="1:16" ht="15" customHeight="1" thickTop="1" x14ac:dyDescent="0.35">
      <c r="A43" s="391" t="s">
        <v>25</v>
      </c>
      <c r="B43" s="392" t="s">
        <v>6</v>
      </c>
      <c r="C43" s="393">
        <v>0</v>
      </c>
      <c r="D43" s="394" t="s">
        <v>6</v>
      </c>
      <c r="E43" s="393">
        <v>0</v>
      </c>
      <c r="F43" s="395" t="s">
        <v>6</v>
      </c>
      <c r="G43" s="393">
        <v>0</v>
      </c>
      <c r="H43" s="392" t="s">
        <v>6</v>
      </c>
      <c r="I43" s="393">
        <v>0</v>
      </c>
      <c r="J43" s="392" t="s">
        <v>6</v>
      </c>
      <c r="K43" s="393">
        <v>100000</v>
      </c>
      <c r="L43" s="392" t="s">
        <v>6</v>
      </c>
      <c r="M43" s="393">
        <v>150000</v>
      </c>
      <c r="N43" s="396" t="s">
        <v>6</v>
      </c>
      <c r="O43" s="397">
        <f t="shared" si="4"/>
        <v>250000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7"/>
  <sheetViews>
    <sheetView showGridLines="0" zoomScaleNormal="10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517" t="s">
        <v>19</v>
      </c>
      <c r="C1" s="517"/>
      <c r="D1" s="517"/>
      <c r="E1" s="518" t="str">
        <f>ALTPa!E1</f>
        <v>Upgrade Existing Database and Web Servers</v>
      </c>
      <c r="F1" s="518"/>
      <c r="G1" s="518"/>
      <c r="H1" s="518"/>
      <c r="I1" s="518"/>
      <c r="J1" s="5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  5/18/2010</v>
      </c>
      <c r="O2" s="318"/>
      <c r="P2" s="9"/>
    </row>
    <row r="3" spans="1:16" s="7" customFormat="1" ht="12" x14ac:dyDescent="0.4">
      <c r="A3" s="254" t="str">
        <f>EXISa!A2</f>
        <v>Agency/state entity:  Dept. of Local Planning</v>
      </c>
      <c r="B3" s="319"/>
      <c r="C3" s="319"/>
      <c r="D3" s="519" t="s">
        <v>21</v>
      </c>
      <c r="E3" s="519"/>
      <c r="F3" s="519"/>
      <c r="G3" s="519"/>
      <c r="H3" s="519"/>
      <c r="I3" s="519"/>
      <c r="J3" s="319"/>
      <c r="K3" s="326"/>
      <c r="L3" s="326"/>
      <c r="M3" s="326"/>
      <c r="N3" s="326"/>
      <c r="O3" s="326"/>
      <c r="P3" s="9"/>
    </row>
    <row r="4" spans="1:16" s="7" customFormat="1" ht="12" x14ac:dyDescent="0.4">
      <c r="A4" s="254" t="str">
        <f>EXISa!A3</f>
        <v>Project:  Upgrade Database and Servers</v>
      </c>
      <c r="B4" s="322"/>
      <c r="C4" s="320"/>
      <c r="D4" s="320"/>
      <c r="E4" s="320"/>
      <c r="F4" s="327"/>
      <c r="G4" s="320"/>
      <c r="H4" s="320"/>
      <c r="I4" s="320"/>
      <c r="J4" s="320"/>
      <c r="K4" s="320"/>
      <c r="L4" s="320"/>
      <c r="M4" s="320"/>
      <c r="N4" s="320"/>
      <c r="O4" s="320"/>
      <c r="P4" s="9"/>
    </row>
    <row r="5" spans="1:16" s="16" customFormat="1" x14ac:dyDescent="0.35">
      <c r="A5" s="328"/>
      <c r="B5" s="329"/>
      <c r="C5" s="330" t="s">
        <v>102</v>
      </c>
      <c r="D5" s="329" t="s">
        <v>13</v>
      </c>
      <c r="E5" s="330" t="str">
        <f>EXISb!E5</f>
        <v>2015/16</v>
      </c>
      <c r="F5" s="329" t="s">
        <v>13</v>
      </c>
      <c r="G5" s="330" t="str">
        <f>EXISb!G5</f>
        <v>2016/17</v>
      </c>
      <c r="H5" s="329" t="s">
        <v>13</v>
      </c>
      <c r="I5" s="330" t="str">
        <f>EXISb!I5</f>
        <v>2017/18</v>
      </c>
      <c r="J5" s="329" t="s">
        <v>13</v>
      </c>
      <c r="K5" s="330" t="str">
        <f>EXISb!K5</f>
        <v>2018/19</v>
      </c>
      <c r="L5" s="329" t="s">
        <v>13</v>
      </c>
      <c r="M5" s="330" t="str">
        <f>EXISb!M5</f>
        <v>2020/21</v>
      </c>
      <c r="N5" s="331"/>
      <c r="O5" s="332" t="s">
        <v>1</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f>ALTPa!N8</f>
        <v>10</v>
      </c>
      <c r="C8" s="434">
        <f>ALTPa!O8</f>
        <v>500000</v>
      </c>
      <c r="D8" s="343">
        <v>0</v>
      </c>
      <c r="E8" s="344">
        <v>0</v>
      </c>
      <c r="F8" s="343">
        <v>0</v>
      </c>
      <c r="G8" s="344">
        <v>0</v>
      </c>
      <c r="H8" s="343">
        <v>0</v>
      </c>
      <c r="I8" s="344">
        <v>0</v>
      </c>
      <c r="J8" s="346">
        <v>0</v>
      </c>
      <c r="K8" s="345">
        <v>0</v>
      </c>
      <c r="L8" s="346">
        <v>0</v>
      </c>
      <c r="M8" s="345">
        <v>0</v>
      </c>
      <c r="N8" s="347">
        <f>SUM(B8+D8+F8+H8+J8+L8)</f>
        <v>10</v>
      </c>
      <c r="O8" s="348">
        <f>SUM(C8+E8+G8+I8+K8+M8)</f>
        <v>500000</v>
      </c>
      <c r="P8" s="25"/>
    </row>
    <row r="9" spans="1:16" ht="11.85" customHeight="1" x14ac:dyDescent="0.35">
      <c r="A9" s="342" t="s">
        <v>44</v>
      </c>
      <c r="B9" s="349"/>
      <c r="C9" s="434">
        <f>ALTPa!O9</f>
        <v>325698</v>
      </c>
      <c r="D9" s="349"/>
      <c r="E9" s="345">
        <v>0</v>
      </c>
      <c r="F9" s="349"/>
      <c r="G9" s="345">
        <v>0</v>
      </c>
      <c r="H9" s="349"/>
      <c r="I9" s="345">
        <v>0</v>
      </c>
      <c r="J9" s="349" t="s">
        <v>6</v>
      </c>
      <c r="K9" s="345">
        <v>0</v>
      </c>
      <c r="L9" s="349" t="s">
        <v>6</v>
      </c>
      <c r="M9" s="345">
        <v>0</v>
      </c>
      <c r="N9" s="347" t="s">
        <v>6</v>
      </c>
      <c r="O9" s="348">
        <f>SUM(C9+E9+G9+I9+K9+M9)</f>
        <v>325698</v>
      </c>
      <c r="P9" s="25"/>
    </row>
    <row r="10" spans="1:16" ht="11.85" customHeight="1" x14ac:dyDescent="0.35">
      <c r="A10" s="342" t="s">
        <v>45</v>
      </c>
      <c r="B10" s="349"/>
      <c r="C10" s="434">
        <f>ALTPa!O10</f>
        <v>102750</v>
      </c>
      <c r="D10" s="349"/>
      <c r="E10" s="345">
        <v>0</v>
      </c>
      <c r="F10" s="349"/>
      <c r="G10" s="345">
        <v>0</v>
      </c>
      <c r="H10" s="349"/>
      <c r="I10" s="345">
        <v>0</v>
      </c>
      <c r="J10" s="349"/>
      <c r="K10" s="345">
        <v>0</v>
      </c>
      <c r="L10" s="349"/>
      <c r="M10" s="345">
        <v>0</v>
      </c>
      <c r="N10" s="347" t="s">
        <v>6</v>
      </c>
      <c r="O10" s="348">
        <f>SUM(C10+E10+G10+I10+K10+M10)</f>
        <v>102750</v>
      </c>
      <c r="P10" s="25"/>
    </row>
    <row r="11" spans="1:16" ht="11.85" customHeight="1" x14ac:dyDescent="0.35">
      <c r="A11" s="342" t="s">
        <v>46</v>
      </c>
      <c r="B11" s="349"/>
      <c r="C11" s="434">
        <f>ALTPa!O11</f>
        <v>22000</v>
      </c>
      <c r="D11" s="349"/>
      <c r="E11" s="350">
        <v>0</v>
      </c>
      <c r="F11" s="349"/>
      <c r="G11" s="350">
        <v>0</v>
      </c>
      <c r="H11" s="349"/>
      <c r="I11" s="350">
        <v>0</v>
      </c>
      <c r="J11" s="351"/>
      <c r="K11" s="350">
        <v>0</v>
      </c>
      <c r="L11" s="351"/>
      <c r="M11" s="345">
        <v>0</v>
      </c>
      <c r="N11" s="347" t="s">
        <v>6</v>
      </c>
      <c r="O11" s="348">
        <f>SUM(C11+E11+G11+I11+K11+M11)</f>
        <v>22000</v>
      </c>
      <c r="P11" s="25"/>
    </row>
    <row r="12" spans="1:16" ht="11.85" customHeight="1" x14ac:dyDescent="0.35">
      <c r="A12" s="353" t="s">
        <v>47</v>
      </c>
      <c r="B12" s="59"/>
      <c r="C12" s="422"/>
      <c r="D12" s="59"/>
      <c r="E12" s="60"/>
      <c r="F12" s="59"/>
      <c r="G12" s="60"/>
      <c r="H12" s="59"/>
      <c r="I12" s="60"/>
      <c r="J12" s="59"/>
      <c r="K12" s="60"/>
      <c r="L12" s="59"/>
      <c r="M12" s="60"/>
      <c r="N12" s="61"/>
      <c r="O12" s="62"/>
      <c r="P12" s="25"/>
    </row>
    <row r="13" spans="1:16" ht="11.85" customHeight="1" x14ac:dyDescent="0.35">
      <c r="A13" s="64" t="s">
        <v>48</v>
      </c>
      <c r="B13" s="59"/>
      <c r="C13" s="422">
        <f>ALTPa!O13</f>
        <v>230000</v>
      </c>
      <c r="D13" s="59"/>
      <c r="E13" s="398">
        <v>0</v>
      </c>
      <c r="F13" s="59"/>
      <c r="G13" s="398">
        <v>0</v>
      </c>
      <c r="H13" s="59"/>
      <c r="I13" s="398">
        <v>0</v>
      </c>
      <c r="J13" s="63" t="s">
        <v>6</v>
      </c>
      <c r="K13" s="399">
        <v>0</v>
      </c>
      <c r="L13" s="59"/>
      <c r="M13" s="399">
        <v>0</v>
      </c>
      <c r="N13" s="61" t="s">
        <v>6</v>
      </c>
      <c r="O13" s="403">
        <f t="shared" ref="O13:O22" si="0">SUM(C13+E13+G13+I13+K13+M13)</f>
        <v>230000</v>
      </c>
      <c r="P13" s="25"/>
    </row>
    <row r="14" spans="1:16" ht="11.85" customHeight="1" x14ac:dyDescent="0.35">
      <c r="A14" s="64" t="s">
        <v>49</v>
      </c>
      <c r="B14" s="59"/>
      <c r="C14" s="422">
        <f>ALTPa!O14</f>
        <v>78250</v>
      </c>
      <c r="D14" s="59"/>
      <c r="E14" s="398">
        <v>0</v>
      </c>
      <c r="F14" s="59"/>
      <c r="G14" s="398">
        <v>0</v>
      </c>
      <c r="H14" s="59"/>
      <c r="I14" s="398">
        <v>0</v>
      </c>
      <c r="J14" s="63"/>
      <c r="K14" s="399">
        <v>0</v>
      </c>
      <c r="L14" s="59"/>
      <c r="M14" s="399">
        <v>0</v>
      </c>
      <c r="N14" s="61" t="s">
        <v>6</v>
      </c>
      <c r="O14" s="403">
        <f t="shared" si="0"/>
        <v>78250</v>
      </c>
      <c r="P14" s="25"/>
    </row>
    <row r="15" spans="1:16" ht="11.85" customHeight="1" x14ac:dyDescent="0.35">
      <c r="A15" s="64" t="s">
        <v>50</v>
      </c>
      <c r="B15" s="59"/>
      <c r="C15" s="422">
        <f>ALTPa!O15</f>
        <v>42890</v>
      </c>
      <c r="D15" s="59"/>
      <c r="E15" s="398">
        <v>0</v>
      </c>
      <c r="F15" s="59"/>
      <c r="G15" s="398">
        <v>0</v>
      </c>
      <c r="H15" s="59"/>
      <c r="I15" s="398">
        <v>0</v>
      </c>
      <c r="J15" s="63"/>
      <c r="K15" s="399">
        <v>0</v>
      </c>
      <c r="L15" s="59"/>
      <c r="M15" s="399">
        <v>0</v>
      </c>
      <c r="N15" s="61" t="s">
        <v>6</v>
      </c>
      <c r="O15" s="403">
        <f t="shared" si="0"/>
        <v>42890</v>
      </c>
      <c r="P15" s="25"/>
    </row>
    <row r="16" spans="1:16" ht="11.85" customHeight="1" x14ac:dyDescent="0.35">
      <c r="A16" s="64" t="s">
        <v>51</v>
      </c>
      <c r="B16" s="59"/>
      <c r="C16" s="422">
        <f>ALTPa!O16</f>
        <v>99000</v>
      </c>
      <c r="D16" s="59"/>
      <c r="E16" s="398">
        <v>0</v>
      </c>
      <c r="F16" s="59"/>
      <c r="G16" s="398">
        <v>0</v>
      </c>
      <c r="H16" s="59"/>
      <c r="I16" s="398">
        <v>0</v>
      </c>
      <c r="J16" s="63"/>
      <c r="K16" s="399">
        <v>0</v>
      </c>
      <c r="L16" s="59"/>
      <c r="M16" s="399">
        <v>0</v>
      </c>
      <c r="N16" s="61" t="s">
        <v>6</v>
      </c>
      <c r="O16" s="403">
        <f t="shared" si="0"/>
        <v>99000</v>
      </c>
      <c r="P16" s="25"/>
    </row>
    <row r="17" spans="1:16" ht="11.85" customHeight="1" x14ac:dyDescent="0.35">
      <c r="A17" s="64" t="s">
        <v>52</v>
      </c>
      <c r="B17" s="59"/>
      <c r="C17" s="422">
        <f>ALTPa!O17</f>
        <v>8650</v>
      </c>
      <c r="D17" s="59"/>
      <c r="E17" s="398">
        <v>0</v>
      </c>
      <c r="F17" s="59"/>
      <c r="G17" s="398">
        <v>0</v>
      </c>
      <c r="H17" s="59"/>
      <c r="I17" s="398">
        <v>0</v>
      </c>
      <c r="J17" s="63"/>
      <c r="K17" s="399">
        <v>0</v>
      </c>
      <c r="L17" s="59"/>
      <c r="M17" s="399">
        <v>0</v>
      </c>
      <c r="N17" s="61" t="s">
        <v>6</v>
      </c>
      <c r="O17" s="403">
        <f t="shared" si="0"/>
        <v>8650</v>
      </c>
      <c r="P17" s="25"/>
    </row>
    <row r="18" spans="1:16" ht="11.85" customHeight="1" x14ac:dyDescent="0.35">
      <c r="A18" s="354" t="s">
        <v>53</v>
      </c>
      <c r="B18" s="355" t="s">
        <v>6</v>
      </c>
      <c r="C18" s="438">
        <f>ALTPa!O18</f>
        <v>458790</v>
      </c>
      <c r="D18" s="357"/>
      <c r="E18" s="356">
        <f>SUM(E13:E17)</f>
        <v>0</v>
      </c>
      <c r="F18" s="357"/>
      <c r="G18" s="356">
        <f>SUM(G13:G17)</f>
        <v>0</v>
      </c>
      <c r="H18" s="357"/>
      <c r="I18" s="356">
        <f>SUM(I13:I17)</f>
        <v>0</v>
      </c>
      <c r="J18" s="357"/>
      <c r="K18" s="358">
        <f>SUM(K13:K17)</f>
        <v>0</v>
      </c>
      <c r="L18" s="359" t="s">
        <v>6</v>
      </c>
      <c r="M18" s="358">
        <f>SUM(M13:M17)</f>
        <v>0</v>
      </c>
      <c r="N18" s="360" t="s">
        <v>6</v>
      </c>
      <c r="O18" s="361">
        <f t="shared" si="0"/>
        <v>458790</v>
      </c>
      <c r="P18" s="25"/>
    </row>
    <row r="19" spans="1:16" ht="11.85" customHeight="1" x14ac:dyDescent="0.35">
      <c r="A19" s="342" t="s">
        <v>37</v>
      </c>
      <c r="B19" s="349" t="s">
        <v>6</v>
      </c>
      <c r="C19" s="438">
        <f>ALTPa!O19</f>
        <v>13400</v>
      </c>
      <c r="D19" s="351" t="s">
        <v>6</v>
      </c>
      <c r="E19" s="350">
        <v>0</v>
      </c>
      <c r="F19" s="352" t="s">
        <v>6</v>
      </c>
      <c r="G19" s="350">
        <v>0</v>
      </c>
      <c r="H19" s="351" t="s">
        <v>6</v>
      </c>
      <c r="I19" s="350">
        <v>0</v>
      </c>
      <c r="J19" s="351" t="s">
        <v>6</v>
      </c>
      <c r="K19" s="345">
        <v>0</v>
      </c>
      <c r="L19" s="349" t="s">
        <v>6</v>
      </c>
      <c r="M19" s="345">
        <v>0</v>
      </c>
      <c r="N19" s="347" t="s">
        <v>6</v>
      </c>
      <c r="O19" s="348">
        <f t="shared" si="0"/>
        <v>13400</v>
      </c>
      <c r="P19" s="25"/>
    </row>
    <row r="20" spans="1:16" ht="11.85" customHeight="1" x14ac:dyDescent="0.35">
      <c r="A20" s="342" t="s">
        <v>131</v>
      </c>
      <c r="B20" s="349"/>
      <c r="C20" s="438">
        <f>ALTPa!O20</f>
        <v>2500</v>
      </c>
      <c r="D20" s="351"/>
      <c r="E20" s="350">
        <v>0</v>
      </c>
      <c r="F20" s="352"/>
      <c r="G20" s="350">
        <v>0</v>
      </c>
      <c r="H20" s="351"/>
      <c r="I20" s="350">
        <v>0</v>
      </c>
      <c r="J20" s="351"/>
      <c r="K20" s="345">
        <v>0</v>
      </c>
      <c r="L20" s="349" t="s">
        <v>6</v>
      </c>
      <c r="M20" s="345">
        <v>0</v>
      </c>
      <c r="N20" s="347"/>
      <c r="O20" s="348">
        <f t="shared" si="0"/>
        <v>2500</v>
      </c>
      <c r="P20" s="25"/>
    </row>
    <row r="21" spans="1:16" ht="11.85" customHeight="1" x14ac:dyDescent="0.35">
      <c r="A21" s="342" t="s">
        <v>38</v>
      </c>
      <c r="B21" s="349" t="s">
        <v>6</v>
      </c>
      <c r="C21" s="439">
        <f>ALTPa!O21</f>
        <v>12650</v>
      </c>
      <c r="D21" s="351" t="s">
        <v>6</v>
      </c>
      <c r="E21" s="362">
        <v>0</v>
      </c>
      <c r="F21" s="352" t="s">
        <v>6</v>
      </c>
      <c r="G21" s="362">
        <v>0</v>
      </c>
      <c r="H21" s="351" t="s">
        <v>6</v>
      </c>
      <c r="I21" s="362">
        <v>0</v>
      </c>
      <c r="J21" s="351" t="s">
        <v>6</v>
      </c>
      <c r="K21" s="345">
        <v>0</v>
      </c>
      <c r="L21" s="363" t="s">
        <v>6</v>
      </c>
      <c r="M21" s="345">
        <v>0</v>
      </c>
      <c r="N21" s="347" t="s">
        <v>6</v>
      </c>
      <c r="O21" s="348">
        <f t="shared" si="0"/>
        <v>12650</v>
      </c>
      <c r="P21" s="25"/>
    </row>
    <row r="22" spans="1:16" s="36" customFormat="1" ht="15" customHeight="1" x14ac:dyDescent="0.35">
      <c r="A22" s="364" t="s">
        <v>54</v>
      </c>
      <c r="B22" s="431">
        <f>ALTPa!N22</f>
        <v>10</v>
      </c>
      <c r="C22" s="435">
        <f>ALTPa!O22</f>
        <v>1437788</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10</v>
      </c>
      <c r="O22" s="366">
        <f t="shared" si="0"/>
        <v>1437788</v>
      </c>
      <c r="P22" s="35"/>
    </row>
    <row r="23" spans="1:16" ht="11.85" customHeight="1" x14ac:dyDescent="0.35">
      <c r="A23" s="369" t="s">
        <v>92</v>
      </c>
      <c r="B23" s="370"/>
      <c r="C23" s="423"/>
      <c r="D23" s="370"/>
      <c r="E23" s="371"/>
      <c r="F23" s="372"/>
      <c r="G23" s="371"/>
      <c r="H23" s="370"/>
      <c r="I23" s="371"/>
      <c r="J23" s="370"/>
      <c r="K23" s="371"/>
      <c r="L23" s="370"/>
      <c r="M23" s="371"/>
      <c r="N23" s="373" t="s">
        <v>6</v>
      </c>
      <c r="O23" s="374" t="s">
        <v>6</v>
      </c>
    </row>
    <row r="24" spans="1:16" ht="11.85" customHeight="1" x14ac:dyDescent="0.35">
      <c r="A24" s="342" t="s">
        <v>43</v>
      </c>
      <c r="B24" s="343">
        <f>ALTPa!N24</f>
        <v>2</v>
      </c>
      <c r="C24" s="434">
        <f>ALTPa!O24</f>
        <v>100000</v>
      </c>
      <c r="D24" s="346">
        <v>0.5</v>
      </c>
      <c r="E24" s="345">
        <v>25000</v>
      </c>
      <c r="F24" s="346">
        <v>0</v>
      </c>
      <c r="G24" s="345">
        <v>0</v>
      </c>
      <c r="H24" s="346">
        <v>0</v>
      </c>
      <c r="I24" s="345">
        <v>0</v>
      </c>
      <c r="J24" s="346">
        <v>0</v>
      </c>
      <c r="K24" s="345">
        <v>0</v>
      </c>
      <c r="L24" s="346">
        <v>0</v>
      </c>
      <c r="M24" s="345">
        <v>0</v>
      </c>
      <c r="N24" s="347">
        <f>SUM(B24+D24+F24+H24+J24+L24)</f>
        <v>2.5</v>
      </c>
      <c r="O24" s="348">
        <f>SUM(C24+E24+G24+I24+K24+M24)</f>
        <v>125000</v>
      </c>
    </row>
    <row r="25" spans="1:16" ht="11.85" customHeight="1" x14ac:dyDescent="0.35">
      <c r="A25" s="342" t="s">
        <v>55</v>
      </c>
      <c r="B25" s="349" t="s">
        <v>6</v>
      </c>
      <c r="C25" s="434">
        <f>ALTPa!O25</f>
        <v>18000</v>
      </c>
      <c r="D25" s="349" t="s">
        <v>6</v>
      </c>
      <c r="E25" s="345">
        <v>3500</v>
      </c>
      <c r="F25" s="349" t="s">
        <v>6</v>
      </c>
      <c r="G25" s="345">
        <v>0</v>
      </c>
      <c r="H25" s="349" t="s">
        <v>6</v>
      </c>
      <c r="I25" s="345">
        <v>0</v>
      </c>
      <c r="J25" s="349" t="s">
        <v>6</v>
      </c>
      <c r="K25" s="345">
        <v>0</v>
      </c>
      <c r="L25" s="349" t="s">
        <v>6</v>
      </c>
      <c r="M25" s="345">
        <v>0</v>
      </c>
      <c r="N25" s="349" t="s">
        <v>6</v>
      </c>
      <c r="O25" s="348">
        <f t="shared" ref="O25:O33" si="1">SUM(C25+E25+G25+I25+K25+M25)</f>
        <v>21500</v>
      </c>
    </row>
    <row r="26" spans="1:16" ht="11.85" customHeight="1" x14ac:dyDescent="0.35">
      <c r="A26" s="342" t="s">
        <v>35</v>
      </c>
      <c r="B26" s="349"/>
      <c r="C26" s="434">
        <f>ALTPa!O26</f>
        <v>37500</v>
      </c>
      <c r="D26" s="349"/>
      <c r="E26" s="345">
        <v>7500</v>
      </c>
      <c r="F26" s="349"/>
      <c r="G26" s="345">
        <v>0</v>
      </c>
      <c r="H26" s="349"/>
      <c r="I26" s="345">
        <v>0</v>
      </c>
      <c r="J26" s="349"/>
      <c r="K26" s="345">
        <v>0</v>
      </c>
      <c r="L26" s="349"/>
      <c r="M26" s="345">
        <v>0</v>
      </c>
      <c r="N26" s="349"/>
      <c r="O26" s="348">
        <f t="shared" si="1"/>
        <v>45000</v>
      </c>
    </row>
    <row r="27" spans="1:16" ht="11.85" customHeight="1" x14ac:dyDescent="0.35">
      <c r="A27" s="342" t="s">
        <v>46</v>
      </c>
      <c r="B27" s="349" t="s">
        <v>6</v>
      </c>
      <c r="C27" s="434">
        <f>ALTPa!O27</f>
        <v>67500</v>
      </c>
      <c r="D27" s="349" t="s">
        <v>6</v>
      </c>
      <c r="E27" s="345">
        <v>15000</v>
      </c>
      <c r="F27" s="349" t="s">
        <v>6</v>
      </c>
      <c r="G27" s="345">
        <v>0</v>
      </c>
      <c r="H27" s="349" t="s">
        <v>6</v>
      </c>
      <c r="I27" s="345">
        <v>0</v>
      </c>
      <c r="J27" s="349" t="s">
        <v>6</v>
      </c>
      <c r="K27" s="345">
        <v>0</v>
      </c>
      <c r="L27" s="349" t="s">
        <v>6</v>
      </c>
      <c r="M27" s="345">
        <v>0</v>
      </c>
      <c r="N27" s="349" t="s">
        <v>6</v>
      </c>
      <c r="O27" s="348">
        <f t="shared" si="1"/>
        <v>82500</v>
      </c>
    </row>
    <row r="28" spans="1:16" ht="11.85" customHeight="1" x14ac:dyDescent="0.35">
      <c r="A28" s="342" t="s">
        <v>47</v>
      </c>
      <c r="B28" s="349" t="s">
        <v>6</v>
      </c>
      <c r="C28" s="434">
        <f>ALTPa!O28</f>
        <v>22500</v>
      </c>
      <c r="D28" s="349" t="s">
        <v>6</v>
      </c>
      <c r="E28" s="345">
        <v>0</v>
      </c>
      <c r="F28" s="349" t="s">
        <v>6</v>
      </c>
      <c r="G28" s="345">
        <v>0</v>
      </c>
      <c r="H28" s="349" t="s">
        <v>6</v>
      </c>
      <c r="I28" s="345">
        <v>0</v>
      </c>
      <c r="J28" s="349" t="s">
        <v>6</v>
      </c>
      <c r="K28" s="345">
        <v>0</v>
      </c>
      <c r="L28" s="349" t="s">
        <v>6</v>
      </c>
      <c r="M28" s="345">
        <v>0</v>
      </c>
      <c r="N28" s="349" t="s">
        <v>6</v>
      </c>
      <c r="O28" s="348">
        <f t="shared" si="1"/>
        <v>22500</v>
      </c>
    </row>
    <row r="29" spans="1:16" ht="11.85" customHeight="1" x14ac:dyDescent="0.35">
      <c r="A29" s="342" t="s">
        <v>37</v>
      </c>
      <c r="B29" s="349"/>
      <c r="C29" s="434">
        <f>ALTPa!O29</f>
        <v>15000</v>
      </c>
      <c r="D29" s="349"/>
      <c r="E29" s="345">
        <v>2500</v>
      </c>
      <c r="F29" s="349"/>
      <c r="G29" s="345">
        <v>0</v>
      </c>
      <c r="H29" s="349"/>
      <c r="I29" s="345">
        <v>0</v>
      </c>
      <c r="J29" s="349"/>
      <c r="K29" s="345">
        <v>0</v>
      </c>
      <c r="L29" s="349"/>
      <c r="M29" s="345">
        <v>0</v>
      </c>
      <c r="N29" s="349"/>
      <c r="O29" s="348">
        <f t="shared" si="1"/>
        <v>17500</v>
      </c>
    </row>
    <row r="30" spans="1:16" ht="11.85" customHeight="1" x14ac:dyDescent="0.35">
      <c r="A30" s="342" t="s">
        <v>131</v>
      </c>
      <c r="B30" s="349"/>
      <c r="C30" s="434">
        <f>ALTPa!O30</f>
        <v>5000</v>
      </c>
      <c r="D30" s="349"/>
      <c r="E30" s="345">
        <v>1000</v>
      </c>
      <c r="F30" s="349"/>
      <c r="G30" s="345">
        <v>0</v>
      </c>
      <c r="H30" s="349"/>
      <c r="I30" s="345">
        <v>0</v>
      </c>
      <c r="J30" s="349"/>
      <c r="K30" s="345">
        <v>0</v>
      </c>
      <c r="L30" s="349"/>
      <c r="M30" s="345">
        <v>0</v>
      </c>
      <c r="N30" s="349"/>
      <c r="O30" s="348">
        <f t="shared" si="1"/>
        <v>6000</v>
      </c>
    </row>
    <row r="31" spans="1:16" ht="11.85" customHeight="1" x14ac:dyDescent="0.35">
      <c r="A31" s="342" t="s">
        <v>38</v>
      </c>
      <c r="B31" s="437" t="s">
        <v>6</v>
      </c>
      <c r="C31" s="434">
        <f>ALTPa!O31</f>
        <v>6000</v>
      </c>
      <c r="D31" s="349" t="s">
        <v>6</v>
      </c>
      <c r="E31" s="345">
        <v>0</v>
      </c>
      <c r="F31" s="349" t="s">
        <v>6</v>
      </c>
      <c r="G31" s="345">
        <v>0</v>
      </c>
      <c r="H31" s="349" t="s">
        <v>6</v>
      </c>
      <c r="I31" s="345">
        <v>0</v>
      </c>
      <c r="J31" s="349" t="s">
        <v>6</v>
      </c>
      <c r="K31" s="345">
        <v>0</v>
      </c>
      <c r="L31" s="349" t="s">
        <v>6</v>
      </c>
      <c r="M31" s="345">
        <v>0</v>
      </c>
      <c r="N31" s="349" t="s">
        <v>6</v>
      </c>
      <c r="O31" s="348">
        <f t="shared" si="1"/>
        <v>6000</v>
      </c>
    </row>
    <row r="32" spans="1:16" s="36" customFormat="1" ht="15" customHeight="1" x14ac:dyDescent="0.35">
      <c r="A32" s="375" t="s">
        <v>56</v>
      </c>
      <c r="B32" s="429">
        <f>ALTPa!N32</f>
        <v>2</v>
      </c>
      <c r="C32" s="430">
        <f>ALTPa!O32</f>
        <v>271500</v>
      </c>
      <c r="D32" s="365">
        <f t="shared" ref="D32:M32" si="2">SUM(D24:D31)</f>
        <v>0.5</v>
      </c>
      <c r="E32" s="368">
        <f t="shared" si="2"/>
        <v>54500</v>
      </c>
      <c r="F32" s="376">
        <f t="shared" si="2"/>
        <v>0</v>
      </c>
      <c r="G32" s="368">
        <f t="shared" si="2"/>
        <v>0</v>
      </c>
      <c r="H32" s="365">
        <f t="shared" si="2"/>
        <v>0</v>
      </c>
      <c r="I32" s="368">
        <f t="shared" si="2"/>
        <v>0</v>
      </c>
      <c r="J32" s="365">
        <f t="shared" si="2"/>
        <v>0</v>
      </c>
      <c r="K32" s="368">
        <f t="shared" si="2"/>
        <v>0</v>
      </c>
      <c r="L32" s="365">
        <f t="shared" si="2"/>
        <v>0</v>
      </c>
      <c r="M32" s="368">
        <f t="shared" si="2"/>
        <v>0</v>
      </c>
      <c r="N32" s="365">
        <f>SUM(B32+D32+F32+H32+J32+L32)</f>
        <v>2.5</v>
      </c>
      <c r="O32" s="366">
        <f t="shared" si="1"/>
        <v>326000</v>
      </c>
    </row>
    <row r="33" spans="1:16" s="36" customFormat="1" ht="15" customHeight="1" x14ac:dyDescent="0.35">
      <c r="A33" s="377" t="s">
        <v>22</v>
      </c>
      <c r="B33" s="378">
        <f t="shared" ref="B33:M33" si="3">SUM(B22+B32)</f>
        <v>12</v>
      </c>
      <c r="C33" s="424">
        <f t="shared" si="3"/>
        <v>1709288</v>
      </c>
      <c r="D33" s="378">
        <f t="shared" si="3"/>
        <v>0.5</v>
      </c>
      <c r="E33" s="380">
        <f t="shared" si="3"/>
        <v>54500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12.5</v>
      </c>
      <c r="O33" s="382">
        <f t="shared" si="1"/>
        <v>1763788</v>
      </c>
    </row>
    <row r="34" spans="1:16" ht="15" customHeight="1" x14ac:dyDescent="0.35">
      <c r="A34" s="369" t="s">
        <v>93</v>
      </c>
      <c r="B34" s="436"/>
      <c r="C34" s="423"/>
      <c r="D34" s="370"/>
      <c r="E34" s="371"/>
      <c r="F34" s="372"/>
      <c r="G34" s="371"/>
      <c r="H34" s="370"/>
      <c r="I34" s="371"/>
      <c r="J34" s="370"/>
      <c r="K34" s="371"/>
      <c r="L34" s="370"/>
      <c r="M34" s="371"/>
      <c r="N34" s="373" t="s">
        <v>6</v>
      </c>
      <c r="O34" s="374" t="s">
        <v>20</v>
      </c>
      <c r="P34" s="25"/>
    </row>
    <row r="35" spans="1:16" ht="15" customHeight="1" x14ac:dyDescent="0.35">
      <c r="A35" s="342" t="s">
        <v>57</v>
      </c>
      <c r="B35" s="343">
        <f>ALTPa!N35</f>
        <v>4</v>
      </c>
      <c r="C35" s="434">
        <f>ALTPa!O35</f>
        <v>200000</v>
      </c>
      <c r="D35" s="343">
        <v>0</v>
      </c>
      <c r="E35" s="344">
        <v>0</v>
      </c>
      <c r="F35" s="343">
        <v>0</v>
      </c>
      <c r="G35" s="344">
        <v>0</v>
      </c>
      <c r="H35" s="343">
        <v>0</v>
      </c>
      <c r="I35" s="344">
        <v>0</v>
      </c>
      <c r="J35" s="346">
        <v>0</v>
      </c>
      <c r="K35" s="345">
        <v>0</v>
      </c>
      <c r="L35" s="346">
        <v>0</v>
      </c>
      <c r="M35" s="345">
        <v>0</v>
      </c>
      <c r="N35" s="347">
        <f>SUM(B35+D35+F35+H35+J35+L35)</f>
        <v>4</v>
      </c>
      <c r="O35" s="348">
        <f>SUM(C35+E35+G35+I35+K35+M35)</f>
        <v>200000</v>
      </c>
      <c r="P35" s="25"/>
    </row>
    <row r="36" spans="1:16" ht="15" customHeight="1" x14ac:dyDescent="0.35">
      <c r="A36" s="342" t="s">
        <v>58</v>
      </c>
      <c r="B36" s="349" t="s">
        <v>6</v>
      </c>
      <c r="C36" s="434">
        <f>ALTPa!O36</f>
        <v>162000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162000</v>
      </c>
      <c r="P36" s="25"/>
    </row>
    <row r="37" spans="1:16" s="36" customFormat="1" ht="15" customHeight="1" x14ac:dyDescent="0.35">
      <c r="A37" s="383" t="s">
        <v>94</v>
      </c>
      <c r="B37" s="431">
        <f>ALTPa!N37</f>
        <v>4</v>
      </c>
      <c r="C37" s="435">
        <f>ALTPa!O37</f>
        <v>362000</v>
      </c>
      <c r="D37" s="365">
        <f t="shared" ref="D37:M37" si="5">SUM(D35:D36)</f>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4</v>
      </c>
      <c r="O37" s="366">
        <f t="shared" si="4"/>
        <v>362000</v>
      </c>
      <c r="P37" s="35"/>
    </row>
    <row r="38" spans="1:16" ht="15" customHeight="1" x14ac:dyDescent="0.35">
      <c r="A38" s="342" t="s">
        <v>59</v>
      </c>
      <c r="B38" s="343">
        <f>ALTPa!N38</f>
        <v>260</v>
      </c>
      <c r="C38" s="434">
        <f>ALTPa!O38</f>
        <v>12310200</v>
      </c>
      <c r="D38" s="343">
        <v>43</v>
      </c>
      <c r="E38" s="344">
        <v>2036000</v>
      </c>
      <c r="F38" s="343">
        <v>0</v>
      </c>
      <c r="G38" s="344">
        <v>0</v>
      </c>
      <c r="H38" s="343">
        <v>0</v>
      </c>
      <c r="I38" s="344">
        <v>0</v>
      </c>
      <c r="J38" s="343">
        <v>0</v>
      </c>
      <c r="K38" s="344">
        <v>0</v>
      </c>
      <c r="L38" s="346">
        <v>0</v>
      </c>
      <c r="M38" s="345">
        <v>0</v>
      </c>
      <c r="N38" s="347">
        <f>SUM(B38+D38+F38+H38+J38+L38)</f>
        <v>303</v>
      </c>
      <c r="O38" s="348">
        <f t="shared" si="4"/>
        <v>14346200</v>
      </c>
    </row>
    <row r="39" spans="1:16" ht="15" customHeight="1" x14ac:dyDescent="0.35">
      <c r="A39" s="342" t="s">
        <v>60</v>
      </c>
      <c r="B39" s="437" t="s">
        <v>6</v>
      </c>
      <c r="C39" s="434">
        <f>ALTPa!O39</f>
        <v>430000</v>
      </c>
      <c r="D39" s="349" t="s">
        <v>6</v>
      </c>
      <c r="E39" s="345">
        <v>65000</v>
      </c>
      <c r="F39" s="349" t="s">
        <v>6</v>
      </c>
      <c r="G39" s="345">
        <v>0</v>
      </c>
      <c r="H39" s="349" t="s">
        <v>6</v>
      </c>
      <c r="I39" s="345">
        <v>0</v>
      </c>
      <c r="J39" s="349" t="s">
        <v>6</v>
      </c>
      <c r="K39" s="345">
        <v>0</v>
      </c>
      <c r="L39" s="355" t="s">
        <v>6</v>
      </c>
      <c r="M39" s="345">
        <v>0</v>
      </c>
      <c r="N39" s="349" t="s">
        <v>6</v>
      </c>
      <c r="O39" s="348">
        <f t="shared" si="4"/>
        <v>495000</v>
      </c>
    </row>
    <row r="40" spans="1:16" s="36" customFormat="1" ht="15" customHeight="1" x14ac:dyDescent="0.35">
      <c r="A40" s="383" t="s">
        <v>95</v>
      </c>
      <c r="B40" s="498">
        <f>ALTPa!N40</f>
        <v>260</v>
      </c>
      <c r="C40" s="425">
        <f>ALTPa!O40</f>
        <v>12740200</v>
      </c>
      <c r="D40" s="407">
        <f t="shared" ref="D40:M40" si="6">SUM(D38:D39)</f>
        <v>43</v>
      </c>
      <c r="E40" s="368">
        <f t="shared" si="6"/>
        <v>2101000</v>
      </c>
      <c r="F40" s="376">
        <f t="shared" si="6"/>
        <v>0</v>
      </c>
      <c r="G40" s="368">
        <f t="shared" si="6"/>
        <v>0</v>
      </c>
      <c r="H40" s="407">
        <f t="shared" si="6"/>
        <v>0</v>
      </c>
      <c r="I40" s="368">
        <f t="shared" si="6"/>
        <v>0</v>
      </c>
      <c r="J40" s="407">
        <f t="shared" si="6"/>
        <v>0</v>
      </c>
      <c r="K40" s="368">
        <f t="shared" si="6"/>
        <v>0</v>
      </c>
      <c r="L40" s="365">
        <f t="shared" si="6"/>
        <v>0</v>
      </c>
      <c r="M40" s="368">
        <f t="shared" si="6"/>
        <v>0</v>
      </c>
      <c r="N40" s="365">
        <f>SUM(B40+D40+F40+H40+J40+L40)</f>
        <v>303</v>
      </c>
      <c r="O40" s="366">
        <f t="shared" si="4"/>
        <v>14841200</v>
      </c>
    </row>
    <row r="41" spans="1:16" s="36" customFormat="1" ht="15" customHeight="1" x14ac:dyDescent="0.35">
      <c r="A41" s="377" t="s">
        <v>23</v>
      </c>
      <c r="B41" s="499">
        <f>ALTPa!N41</f>
        <v>264</v>
      </c>
      <c r="C41" s="427">
        <f>ALTPa!O41</f>
        <v>13102200</v>
      </c>
      <c r="D41" s="384">
        <f t="shared" ref="D41:M41" si="7">SUM(D40+D37)</f>
        <v>43</v>
      </c>
      <c r="E41" s="380">
        <f t="shared" si="7"/>
        <v>2101000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307</v>
      </c>
      <c r="O41" s="382">
        <f t="shared" si="4"/>
        <v>15203200</v>
      </c>
    </row>
    <row r="42" spans="1:16" s="36" customFormat="1" ht="15" customHeight="1" thickBot="1" x14ac:dyDescent="0.4">
      <c r="A42" s="385" t="s">
        <v>24</v>
      </c>
      <c r="B42" s="500">
        <f>ALTPa!N42</f>
        <v>276</v>
      </c>
      <c r="C42" s="428">
        <f>ALTPa!O42</f>
        <v>14811488</v>
      </c>
      <c r="D42" s="388">
        <f t="shared" ref="D42:M42" si="8">SUM(D33+D41)</f>
        <v>43.5</v>
      </c>
      <c r="E42" s="387">
        <f t="shared" si="8"/>
        <v>2155500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319.5</v>
      </c>
      <c r="O42" s="390">
        <f t="shared" si="4"/>
        <v>16966988</v>
      </c>
      <c r="P42" s="37"/>
    </row>
    <row r="43" spans="1:16" ht="15" customHeight="1" thickTop="1" x14ac:dyDescent="0.35">
      <c r="A43" s="391" t="s">
        <v>25</v>
      </c>
      <c r="B43" s="433" t="s">
        <v>6</v>
      </c>
      <c r="C43" s="432">
        <f>ALTPa!O43</f>
        <v>250000</v>
      </c>
      <c r="D43" s="394" t="s">
        <v>6</v>
      </c>
      <c r="E43" s="393">
        <v>150000</v>
      </c>
      <c r="F43" s="395" t="s">
        <v>6</v>
      </c>
      <c r="G43" s="393">
        <v>0</v>
      </c>
      <c r="H43" s="392" t="s">
        <v>6</v>
      </c>
      <c r="I43" s="393">
        <v>0</v>
      </c>
      <c r="J43" s="392" t="s">
        <v>6</v>
      </c>
      <c r="K43" s="393">
        <v>0</v>
      </c>
      <c r="L43" s="392" t="s">
        <v>6</v>
      </c>
      <c r="M43" s="393">
        <v>0</v>
      </c>
      <c r="N43" s="396" t="s">
        <v>6</v>
      </c>
      <c r="O43" s="397">
        <f t="shared" si="4"/>
        <v>400000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7"/>
  <sheetViews>
    <sheetView showGridLines="0" zoomScaleNormal="10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400" t="s">
        <v>62</v>
      </c>
      <c r="C1" s="318"/>
      <c r="D1" s="401" t="s">
        <v>124</v>
      </c>
      <c r="E1" s="402"/>
      <c r="F1" s="402"/>
      <c r="G1" s="402"/>
      <c r="H1" s="402"/>
      <c r="I1" s="318"/>
      <c r="J1" s="3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  5/18/2010</v>
      </c>
      <c r="O2" s="318"/>
      <c r="P2" s="9"/>
    </row>
    <row r="3" spans="1:16" s="7" customFormat="1" ht="12" x14ac:dyDescent="0.4">
      <c r="A3" s="254" t="str">
        <f>EXISa!A2</f>
        <v>Agency/state entity:  Dept. of Local Planning</v>
      </c>
      <c r="B3" s="319"/>
      <c r="C3" s="319"/>
      <c r="D3" s="519" t="s">
        <v>21</v>
      </c>
      <c r="E3" s="519"/>
      <c r="F3" s="519"/>
      <c r="G3" s="519"/>
      <c r="H3" s="519"/>
      <c r="I3" s="519"/>
      <c r="J3" s="319"/>
      <c r="K3" s="326"/>
      <c r="L3" s="326"/>
      <c r="M3" s="326"/>
      <c r="N3" s="326"/>
      <c r="O3" s="326"/>
      <c r="P3" s="9"/>
    </row>
    <row r="4" spans="1:16" s="7" customFormat="1" ht="12" x14ac:dyDescent="0.4">
      <c r="A4" s="254" t="str">
        <f>EXISa!A3</f>
        <v>Project:  Upgrade Database and Servers</v>
      </c>
      <c r="B4" s="322"/>
      <c r="C4" s="320"/>
      <c r="D4" s="320"/>
      <c r="E4" s="320"/>
      <c r="F4" s="327"/>
      <c r="G4" s="320"/>
      <c r="H4" s="320"/>
      <c r="I4" s="320"/>
      <c r="J4" s="320"/>
      <c r="K4" s="320"/>
      <c r="L4" s="320"/>
      <c r="M4" s="320"/>
      <c r="N4" s="320"/>
      <c r="O4" s="320"/>
      <c r="P4" s="9"/>
    </row>
    <row r="5" spans="1:16" s="16" customFormat="1" x14ac:dyDescent="0.35">
      <c r="A5" s="328"/>
      <c r="B5" s="329" t="s">
        <v>13</v>
      </c>
      <c r="C5" s="330" t="str">
        <f>EXISa!C5</f>
        <v>2009/10</v>
      </c>
      <c r="D5" s="329" t="s">
        <v>13</v>
      </c>
      <c r="E5" s="330" t="str">
        <f>EXISa!E5</f>
        <v>2010/11</v>
      </c>
      <c r="F5" s="329" t="s">
        <v>13</v>
      </c>
      <c r="G5" s="330" t="str">
        <f>EXISa!G5</f>
        <v>2011/12</v>
      </c>
      <c r="H5" s="329" t="s">
        <v>13</v>
      </c>
      <c r="I5" s="330" t="str">
        <f>EXISa!I5</f>
        <v>2012/13</v>
      </c>
      <c r="J5" s="329" t="s">
        <v>13</v>
      </c>
      <c r="K5" s="330" t="str">
        <f>EXISa!K5</f>
        <v>2013/14</v>
      </c>
      <c r="L5" s="329" t="s">
        <v>13</v>
      </c>
      <c r="M5" s="330" t="str">
        <f>EXISa!M5</f>
        <v>2014/15</v>
      </c>
      <c r="N5" s="331"/>
      <c r="O5" s="332" t="s">
        <v>103</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v>3</v>
      </c>
      <c r="C8" s="344">
        <v>150000</v>
      </c>
      <c r="D8" s="343">
        <v>3</v>
      </c>
      <c r="E8" s="344">
        <v>150000</v>
      </c>
      <c r="F8" s="343">
        <v>2</v>
      </c>
      <c r="G8" s="344">
        <v>100000</v>
      </c>
      <c r="H8" s="343">
        <v>2</v>
      </c>
      <c r="I8" s="344">
        <v>100000</v>
      </c>
      <c r="J8" s="343">
        <v>2</v>
      </c>
      <c r="K8" s="344">
        <v>100000</v>
      </c>
      <c r="L8" s="343">
        <v>2</v>
      </c>
      <c r="M8" s="344">
        <v>100000</v>
      </c>
      <c r="N8" s="347">
        <f>SUM(B8+D8+F8+H8+J8+L8)</f>
        <v>14</v>
      </c>
      <c r="O8" s="348">
        <f>SUM(C8+E8+G8+I8+K8+M8)</f>
        <v>700000</v>
      </c>
      <c r="P8" s="25"/>
    </row>
    <row r="9" spans="1:16" ht="11.85" customHeight="1" x14ac:dyDescent="0.35">
      <c r="A9" s="342" t="s">
        <v>44</v>
      </c>
      <c r="B9" s="349"/>
      <c r="C9" s="345">
        <v>495000</v>
      </c>
      <c r="D9" s="349"/>
      <c r="E9" s="345">
        <v>125000</v>
      </c>
      <c r="F9" s="349"/>
      <c r="G9" s="345">
        <v>95000</v>
      </c>
      <c r="H9" s="349"/>
      <c r="I9" s="345">
        <v>95000</v>
      </c>
      <c r="J9" s="349"/>
      <c r="K9" s="345">
        <v>95000</v>
      </c>
      <c r="L9" s="349"/>
      <c r="M9" s="345">
        <v>95000</v>
      </c>
      <c r="N9" s="347" t="s">
        <v>6</v>
      </c>
      <c r="O9" s="348">
        <f>SUM(C9+E9+G9+I9+K9+M9)</f>
        <v>1000000</v>
      </c>
      <c r="P9" s="25"/>
    </row>
    <row r="10" spans="1:16" ht="11.85" customHeight="1" x14ac:dyDescent="0.35">
      <c r="A10" s="342" t="s">
        <v>45</v>
      </c>
      <c r="B10" s="349"/>
      <c r="C10" s="345">
        <v>255000</v>
      </c>
      <c r="D10" s="349"/>
      <c r="E10" s="345">
        <v>175000</v>
      </c>
      <c r="F10" s="349"/>
      <c r="G10" s="345">
        <v>55000</v>
      </c>
      <c r="H10" s="349"/>
      <c r="I10" s="345">
        <v>55000</v>
      </c>
      <c r="J10" s="349"/>
      <c r="K10" s="345">
        <v>55000</v>
      </c>
      <c r="L10" s="349"/>
      <c r="M10" s="345">
        <v>55000</v>
      </c>
      <c r="N10" s="347" t="s">
        <v>6</v>
      </c>
      <c r="O10" s="348">
        <f>SUM(C10+E10+G10+I10+K10+M10)</f>
        <v>650000</v>
      </c>
      <c r="P10" s="25"/>
    </row>
    <row r="11" spans="1:16" ht="11.85" customHeight="1" x14ac:dyDescent="0.35">
      <c r="A11" s="342" t="s">
        <v>46</v>
      </c>
      <c r="B11" s="349"/>
      <c r="C11" s="350">
        <v>75000</v>
      </c>
      <c r="D11" s="349"/>
      <c r="E11" s="350">
        <v>55000</v>
      </c>
      <c r="F11" s="349"/>
      <c r="G11" s="350">
        <v>25000</v>
      </c>
      <c r="H11" s="349"/>
      <c r="I11" s="350">
        <v>25000</v>
      </c>
      <c r="J11" s="349"/>
      <c r="K11" s="350">
        <v>25000</v>
      </c>
      <c r="L11" s="349"/>
      <c r="M11" s="350">
        <v>25000</v>
      </c>
      <c r="N11" s="347" t="s">
        <v>6</v>
      </c>
      <c r="O11" s="348">
        <f>SUM(C11+E11+G11+I11+K11+M11)</f>
        <v>230000</v>
      </c>
      <c r="P11" s="25"/>
    </row>
    <row r="12" spans="1:16" ht="11.85" customHeight="1" x14ac:dyDescent="0.35">
      <c r="A12" s="353" t="s">
        <v>47</v>
      </c>
      <c r="B12" s="59"/>
      <c r="C12" s="60"/>
      <c r="D12" s="59"/>
      <c r="E12" s="60"/>
      <c r="F12" s="59"/>
      <c r="G12" s="60"/>
      <c r="H12" s="59"/>
      <c r="I12" s="60"/>
      <c r="J12" s="59"/>
      <c r="K12" s="60"/>
      <c r="L12" s="59"/>
      <c r="M12" s="60"/>
      <c r="N12" s="61"/>
      <c r="O12" s="62"/>
      <c r="P12" s="25"/>
    </row>
    <row r="13" spans="1:16" ht="11.85" customHeight="1" x14ac:dyDescent="0.35">
      <c r="A13" s="64" t="s">
        <v>48</v>
      </c>
      <c r="B13" s="59"/>
      <c r="C13" s="398">
        <v>275000</v>
      </c>
      <c r="D13" s="59"/>
      <c r="E13" s="398">
        <v>195000</v>
      </c>
      <c r="F13" s="59"/>
      <c r="G13" s="398">
        <v>120000</v>
      </c>
      <c r="H13" s="59"/>
      <c r="I13" s="398">
        <v>120000</v>
      </c>
      <c r="J13" s="59"/>
      <c r="K13" s="398">
        <v>120000</v>
      </c>
      <c r="L13" s="59"/>
      <c r="M13" s="398">
        <v>120000</v>
      </c>
      <c r="N13" s="61" t="s">
        <v>6</v>
      </c>
      <c r="O13" s="403">
        <f t="shared" ref="O13:O21" si="0">SUM(C13+E13+G13+I13+K13+M13)</f>
        <v>950000</v>
      </c>
      <c r="P13" s="25"/>
    </row>
    <row r="14" spans="1:16" ht="11.85" customHeight="1" x14ac:dyDescent="0.35">
      <c r="A14" s="64" t="s">
        <v>49</v>
      </c>
      <c r="B14" s="59"/>
      <c r="C14" s="398">
        <v>50000</v>
      </c>
      <c r="D14" s="59"/>
      <c r="E14" s="398">
        <v>45000</v>
      </c>
      <c r="F14" s="59"/>
      <c r="G14" s="398">
        <v>37500</v>
      </c>
      <c r="H14" s="59"/>
      <c r="I14" s="398">
        <v>37500</v>
      </c>
      <c r="J14" s="59"/>
      <c r="K14" s="398">
        <v>37500</v>
      </c>
      <c r="L14" s="59"/>
      <c r="M14" s="398">
        <v>37500</v>
      </c>
      <c r="N14" s="61" t="s">
        <v>6</v>
      </c>
      <c r="O14" s="403">
        <f t="shared" si="0"/>
        <v>245000</v>
      </c>
      <c r="P14" s="25"/>
    </row>
    <row r="15" spans="1:16" ht="11.85" customHeight="1" x14ac:dyDescent="0.35">
      <c r="A15" s="64" t="s">
        <v>50</v>
      </c>
      <c r="B15" s="59"/>
      <c r="C15" s="398">
        <v>25000</v>
      </c>
      <c r="D15" s="59"/>
      <c r="E15" s="398">
        <v>18500</v>
      </c>
      <c r="F15" s="59"/>
      <c r="G15" s="398">
        <v>12500</v>
      </c>
      <c r="H15" s="59"/>
      <c r="I15" s="398">
        <v>12500</v>
      </c>
      <c r="J15" s="59"/>
      <c r="K15" s="398">
        <v>12500</v>
      </c>
      <c r="L15" s="59"/>
      <c r="M15" s="398">
        <v>12500</v>
      </c>
      <c r="N15" s="61" t="s">
        <v>6</v>
      </c>
      <c r="O15" s="403">
        <f t="shared" si="0"/>
        <v>93500</v>
      </c>
      <c r="P15" s="25"/>
    </row>
    <row r="16" spans="1:16" ht="11.85" customHeight="1" x14ac:dyDescent="0.35">
      <c r="A16" s="64" t="s">
        <v>51</v>
      </c>
      <c r="B16" s="59"/>
      <c r="C16" s="398">
        <v>15000</v>
      </c>
      <c r="D16" s="59"/>
      <c r="E16" s="398">
        <v>12500</v>
      </c>
      <c r="F16" s="59"/>
      <c r="G16" s="398">
        <v>1000</v>
      </c>
      <c r="H16" s="59"/>
      <c r="I16" s="398">
        <v>1000</v>
      </c>
      <c r="J16" s="59"/>
      <c r="K16" s="398">
        <v>1000</v>
      </c>
      <c r="L16" s="59"/>
      <c r="M16" s="398">
        <v>1000</v>
      </c>
      <c r="N16" s="61" t="s">
        <v>6</v>
      </c>
      <c r="O16" s="403">
        <f t="shared" si="0"/>
        <v>31500</v>
      </c>
      <c r="P16" s="25"/>
    </row>
    <row r="17" spans="1:16" ht="11.85" customHeight="1" x14ac:dyDescent="0.35">
      <c r="A17" s="64" t="s">
        <v>52</v>
      </c>
      <c r="B17" s="59"/>
      <c r="C17" s="398">
        <v>650</v>
      </c>
      <c r="D17" s="59"/>
      <c r="E17" s="398">
        <v>0</v>
      </c>
      <c r="F17" s="59"/>
      <c r="G17" s="398">
        <v>0</v>
      </c>
      <c r="H17" s="59"/>
      <c r="I17" s="398">
        <v>0</v>
      </c>
      <c r="J17" s="59"/>
      <c r="K17" s="398">
        <v>0</v>
      </c>
      <c r="L17" s="59"/>
      <c r="M17" s="398">
        <v>0</v>
      </c>
      <c r="N17" s="61" t="s">
        <v>6</v>
      </c>
      <c r="O17" s="403">
        <f t="shared" si="0"/>
        <v>650</v>
      </c>
      <c r="P17" s="25"/>
    </row>
    <row r="18" spans="1:16" ht="11.85" customHeight="1" x14ac:dyDescent="0.35">
      <c r="A18" s="354" t="s">
        <v>53</v>
      </c>
      <c r="B18" s="355" t="s">
        <v>6</v>
      </c>
      <c r="C18" s="356">
        <f>SUM(C13:C17)</f>
        <v>365650</v>
      </c>
      <c r="D18" s="355" t="s">
        <v>6</v>
      </c>
      <c r="E18" s="356">
        <f>SUM(E13:E17)</f>
        <v>271000</v>
      </c>
      <c r="F18" s="355" t="s">
        <v>6</v>
      </c>
      <c r="G18" s="356">
        <f>SUM(G13:G17)</f>
        <v>171000</v>
      </c>
      <c r="H18" s="355" t="s">
        <v>6</v>
      </c>
      <c r="I18" s="356">
        <f>SUM(I13:I17)</f>
        <v>171000</v>
      </c>
      <c r="J18" s="355" t="s">
        <v>6</v>
      </c>
      <c r="K18" s="356">
        <f>SUM(K13:K17)</f>
        <v>171000</v>
      </c>
      <c r="L18" s="355" t="s">
        <v>6</v>
      </c>
      <c r="M18" s="356">
        <f>SUM(M13:M17)</f>
        <v>171000</v>
      </c>
      <c r="N18" s="360" t="s">
        <v>6</v>
      </c>
      <c r="O18" s="361">
        <f t="shared" si="0"/>
        <v>1320650</v>
      </c>
      <c r="P18" s="25"/>
    </row>
    <row r="19" spans="1:16" ht="11.85" customHeight="1" x14ac:dyDescent="0.35">
      <c r="A19" s="342" t="s">
        <v>37</v>
      </c>
      <c r="B19" s="349" t="s">
        <v>6</v>
      </c>
      <c r="C19" s="350">
        <v>7900</v>
      </c>
      <c r="D19" s="349" t="s">
        <v>6</v>
      </c>
      <c r="E19" s="350">
        <v>5500</v>
      </c>
      <c r="F19" s="349" t="s">
        <v>6</v>
      </c>
      <c r="G19" s="350">
        <v>2500</v>
      </c>
      <c r="H19" s="349" t="s">
        <v>6</v>
      </c>
      <c r="I19" s="350">
        <v>2500</v>
      </c>
      <c r="J19" s="349" t="s">
        <v>6</v>
      </c>
      <c r="K19" s="350">
        <v>2500</v>
      </c>
      <c r="L19" s="349" t="s">
        <v>6</v>
      </c>
      <c r="M19" s="350">
        <v>2500</v>
      </c>
      <c r="N19" s="347" t="s">
        <v>6</v>
      </c>
      <c r="O19" s="348">
        <f t="shared" si="0"/>
        <v>23400</v>
      </c>
      <c r="P19" s="25"/>
    </row>
    <row r="20" spans="1:16" ht="11.85" customHeight="1" x14ac:dyDescent="0.35">
      <c r="A20" s="342" t="s">
        <v>131</v>
      </c>
      <c r="B20" s="349"/>
      <c r="C20" s="350">
        <v>5000</v>
      </c>
      <c r="D20" s="349"/>
      <c r="E20" s="350">
        <v>0</v>
      </c>
      <c r="F20" s="349"/>
      <c r="G20" s="350">
        <v>0</v>
      </c>
      <c r="H20" s="349"/>
      <c r="I20" s="350">
        <v>0</v>
      </c>
      <c r="J20" s="349"/>
      <c r="K20" s="350">
        <v>0</v>
      </c>
      <c r="L20" s="349"/>
      <c r="M20" s="350">
        <v>0</v>
      </c>
      <c r="N20" s="347" t="s">
        <v>6</v>
      </c>
      <c r="O20" s="348">
        <f>SUM(C20+E20+G20+I20+K20+M20)</f>
        <v>5000</v>
      </c>
      <c r="P20" s="25"/>
    </row>
    <row r="21" spans="1:16" ht="11.85" customHeight="1" x14ac:dyDescent="0.35">
      <c r="A21" s="342" t="s">
        <v>38</v>
      </c>
      <c r="B21" s="349" t="s">
        <v>6</v>
      </c>
      <c r="C21" s="362">
        <v>12650</v>
      </c>
      <c r="D21" s="349" t="s">
        <v>6</v>
      </c>
      <c r="E21" s="362">
        <v>5425</v>
      </c>
      <c r="F21" s="349" t="s">
        <v>6</v>
      </c>
      <c r="G21" s="362">
        <v>0</v>
      </c>
      <c r="H21" s="349" t="s">
        <v>6</v>
      </c>
      <c r="I21" s="362">
        <v>0</v>
      </c>
      <c r="J21" s="349" t="s">
        <v>6</v>
      </c>
      <c r="K21" s="362">
        <v>0</v>
      </c>
      <c r="L21" s="349" t="s">
        <v>6</v>
      </c>
      <c r="M21" s="362">
        <v>0</v>
      </c>
      <c r="N21" s="347" t="s">
        <v>6</v>
      </c>
      <c r="O21" s="348">
        <f t="shared" si="0"/>
        <v>18075</v>
      </c>
      <c r="P21" s="25"/>
    </row>
    <row r="22" spans="1:16" s="36" customFormat="1" ht="15" customHeight="1" x14ac:dyDescent="0.35">
      <c r="A22" s="364" t="s">
        <v>54</v>
      </c>
      <c r="B22" s="365">
        <f>SUM(B8:B21)</f>
        <v>3</v>
      </c>
      <c r="C22" s="366">
        <f>SUM(C8:C11)+C18+C19+C20+C21</f>
        <v>1366200</v>
      </c>
      <c r="D22" s="367">
        <f>SUM(D8:D21)</f>
        <v>3</v>
      </c>
      <c r="E22" s="366">
        <f>SUM(E8:E11)+E18+E19+E20+E21</f>
        <v>786925</v>
      </c>
      <c r="F22" s="367">
        <f>SUM(F8:F21)</f>
        <v>2</v>
      </c>
      <c r="G22" s="366">
        <f>SUM(G8:G11)+G18+G19+G20+G21</f>
        <v>448500</v>
      </c>
      <c r="H22" s="367">
        <f>SUM(H8:H21)</f>
        <v>2</v>
      </c>
      <c r="I22" s="366">
        <f>SUM(I8:I11)+I18+I19+I20+I21</f>
        <v>448500</v>
      </c>
      <c r="J22" s="367">
        <f>SUM(J8:J21)</f>
        <v>2</v>
      </c>
      <c r="K22" s="366">
        <f>SUM(K8:K11)+K18+K19+K20+K21</f>
        <v>448500</v>
      </c>
      <c r="L22" s="367">
        <f>SUM(L8)</f>
        <v>2</v>
      </c>
      <c r="M22" s="366">
        <f>SUM(M8:M11)+M18+M19+M20+M21</f>
        <v>448500</v>
      </c>
      <c r="N22" s="365">
        <f>SUM(B22+D22+F22+H22+J22+L22)</f>
        <v>14</v>
      </c>
      <c r="O22" s="366">
        <f>SUM(C22+E22+G22+I22+K22+M22)</f>
        <v>3947125</v>
      </c>
      <c r="P22" s="35"/>
    </row>
    <row r="23" spans="1:16" ht="11.85" customHeight="1" x14ac:dyDescent="0.35">
      <c r="A23" s="369" t="s">
        <v>92</v>
      </c>
      <c r="B23" s="370"/>
      <c r="C23" s="371"/>
      <c r="D23" s="370"/>
      <c r="E23" s="371"/>
      <c r="F23" s="372"/>
      <c r="G23" s="371"/>
      <c r="H23" s="370"/>
      <c r="I23" s="371"/>
      <c r="J23" s="370"/>
      <c r="K23" s="371"/>
      <c r="L23" s="370"/>
      <c r="M23" s="371"/>
      <c r="N23" s="373" t="s">
        <v>6</v>
      </c>
      <c r="O23" s="374" t="s">
        <v>6</v>
      </c>
    </row>
    <row r="24" spans="1:16" ht="11.85" customHeight="1" x14ac:dyDescent="0.35">
      <c r="A24" s="342" t="s">
        <v>43</v>
      </c>
      <c r="B24" s="346">
        <v>0</v>
      </c>
      <c r="C24" s="345">
        <v>0</v>
      </c>
      <c r="D24" s="346">
        <v>0</v>
      </c>
      <c r="E24" s="345">
        <v>0</v>
      </c>
      <c r="F24" s="346">
        <v>0.5</v>
      </c>
      <c r="G24" s="345">
        <v>25000</v>
      </c>
      <c r="H24" s="346">
        <v>1</v>
      </c>
      <c r="I24" s="345">
        <v>50000</v>
      </c>
      <c r="J24" s="346">
        <v>1</v>
      </c>
      <c r="K24" s="345">
        <v>50000</v>
      </c>
      <c r="L24" s="346">
        <v>1</v>
      </c>
      <c r="M24" s="345">
        <v>50000</v>
      </c>
      <c r="N24" s="347">
        <f>SUM(B24+D24+F24+H24+J24+L24)</f>
        <v>3.5</v>
      </c>
      <c r="O24" s="348">
        <f>SUM(C24+E24+G24+I24+K24+M24)</f>
        <v>175000</v>
      </c>
    </row>
    <row r="25" spans="1:16" ht="11.85" customHeight="1" x14ac:dyDescent="0.35">
      <c r="A25" s="342" t="s">
        <v>55</v>
      </c>
      <c r="B25" s="349" t="s">
        <v>6</v>
      </c>
      <c r="C25" s="345">
        <v>2500</v>
      </c>
      <c r="D25" s="349" t="s">
        <v>6</v>
      </c>
      <c r="E25" s="345">
        <v>3500</v>
      </c>
      <c r="F25" s="349" t="s">
        <v>6</v>
      </c>
      <c r="G25" s="345">
        <v>3500</v>
      </c>
      <c r="H25" s="349" t="s">
        <v>6</v>
      </c>
      <c r="I25" s="345">
        <v>3500</v>
      </c>
      <c r="J25" s="349" t="s">
        <v>6</v>
      </c>
      <c r="K25" s="345">
        <v>3500</v>
      </c>
      <c r="L25" s="349" t="s">
        <v>6</v>
      </c>
      <c r="M25" s="345">
        <v>3500</v>
      </c>
      <c r="N25" s="349" t="s">
        <v>6</v>
      </c>
      <c r="O25" s="348">
        <f t="shared" ref="O25:O31" si="1">SUM(C25+E25+G25+I25+K25+M25)</f>
        <v>20000</v>
      </c>
    </row>
    <row r="26" spans="1:16" ht="11.85" customHeight="1" x14ac:dyDescent="0.35">
      <c r="A26" s="342" t="s">
        <v>35</v>
      </c>
      <c r="B26" s="349"/>
      <c r="C26" s="345">
        <v>2500</v>
      </c>
      <c r="D26" s="349"/>
      <c r="E26" s="345">
        <v>5000</v>
      </c>
      <c r="F26" s="349"/>
      <c r="G26" s="345">
        <v>8000</v>
      </c>
      <c r="H26" s="349"/>
      <c r="I26" s="345">
        <v>8000</v>
      </c>
      <c r="J26" s="349"/>
      <c r="K26" s="345">
        <v>8000</v>
      </c>
      <c r="L26" s="349"/>
      <c r="M26" s="345">
        <v>8000</v>
      </c>
      <c r="N26" s="349"/>
      <c r="O26" s="348">
        <f t="shared" si="1"/>
        <v>39500</v>
      </c>
    </row>
    <row r="27" spans="1:16" ht="11.85" customHeight="1" x14ac:dyDescent="0.35">
      <c r="A27" s="342" t="s">
        <v>46</v>
      </c>
      <c r="B27" s="349" t="s">
        <v>6</v>
      </c>
      <c r="C27" s="345">
        <v>5500</v>
      </c>
      <c r="D27" s="349" t="s">
        <v>6</v>
      </c>
      <c r="E27" s="345">
        <v>16000</v>
      </c>
      <c r="F27" s="349" t="s">
        <v>6</v>
      </c>
      <c r="G27" s="345">
        <v>19000</v>
      </c>
      <c r="H27" s="349" t="s">
        <v>6</v>
      </c>
      <c r="I27" s="345">
        <v>22500</v>
      </c>
      <c r="J27" s="349" t="s">
        <v>6</v>
      </c>
      <c r="K27" s="345">
        <v>22500</v>
      </c>
      <c r="L27" s="349" t="s">
        <v>6</v>
      </c>
      <c r="M27" s="345">
        <v>22500</v>
      </c>
      <c r="N27" s="349" t="s">
        <v>6</v>
      </c>
      <c r="O27" s="348">
        <f t="shared" si="1"/>
        <v>108000</v>
      </c>
    </row>
    <row r="28" spans="1:16" ht="11.85" customHeight="1" x14ac:dyDescent="0.35">
      <c r="A28" s="342" t="s">
        <v>47</v>
      </c>
      <c r="B28" s="349" t="s">
        <v>6</v>
      </c>
      <c r="C28" s="345">
        <v>15000</v>
      </c>
      <c r="D28" s="349" t="s">
        <v>6</v>
      </c>
      <c r="E28" s="345">
        <v>7500</v>
      </c>
      <c r="F28" s="349" t="s">
        <v>6</v>
      </c>
      <c r="G28" s="345">
        <v>0</v>
      </c>
      <c r="H28" s="349" t="s">
        <v>6</v>
      </c>
      <c r="I28" s="345">
        <v>0</v>
      </c>
      <c r="J28" s="349" t="s">
        <v>6</v>
      </c>
      <c r="K28" s="345">
        <v>0</v>
      </c>
      <c r="L28" s="349" t="s">
        <v>6</v>
      </c>
      <c r="M28" s="345">
        <v>0</v>
      </c>
      <c r="N28" s="349" t="s">
        <v>6</v>
      </c>
      <c r="O28" s="348">
        <f t="shared" si="1"/>
        <v>22500</v>
      </c>
    </row>
    <row r="29" spans="1:16" ht="11.85" customHeight="1" x14ac:dyDescent="0.35">
      <c r="A29" s="342" t="s">
        <v>37</v>
      </c>
      <c r="B29" s="349"/>
      <c r="C29" s="345">
        <v>2500</v>
      </c>
      <c r="D29" s="349"/>
      <c r="E29" s="345">
        <v>2500</v>
      </c>
      <c r="F29" s="349"/>
      <c r="G29" s="345">
        <v>0</v>
      </c>
      <c r="H29" s="349"/>
      <c r="I29" s="345">
        <v>0</v>
      </c>
      <c r="J29" s="349"/>
      <c r="K29" s="345">
        <v>0</v>
      </c>
      <c r="L29" s="349"/>
      <c r="M29" s="345">
        <v>0</v>
      </c>
      <c r="N29" s="349"/>
      <c r="O29" s="348">
        <f t="shared" si="1"/>
        <v>5000</v>
      </c>
    </row>
    <row r="30" spans="1:16" ht="11.85" customHeight="1" x14ac:dyDescent="0.35">
      <c r="A30" s="342" t="s">
        <v>131</v>
      </c>
      <c r="B30" s="349"/>
      <c r="C30" s="345">
        <v>0</v>
      </c>
      <c r="D30" s="349"/>
      <c r="E30" s="345">
        <v>1000</v>
      </c>
      <c r="F30" s="349"/>
      <c r="G30" s="345">
        <v>1000</v>
      </c>
      <c r="H30" s="349"/>
      <c r="I30" s="345">
        <v>1000</v>
      </c>
      <c r="J30" s="349"/>
      <c r="K30" s="345">
        <v>1000</v>
      </c>
      <c r="L30" s="349"/>
      <c r="M30" s="345">
        <v>1000</v>
      </c>
      <c r="N30" s="349"/>
      <c r="O30" s="348">
        <f>SUM(C30+E30+G30+I30+K30+M30)</f>
        <v>5000</v>
      </c>
    </row>
    <row r="31" spans="1:16" ht="11.85" customHeight="1" x14ac:dyDescent="0.35">
      <c r="A31" s="342" t="s">
        <v>38</v>
      </c>
      <c r="B31" s="349" t="s">
        <v>6</v>
      </c>
      <c r="C31" s="345">
        <v>5000</v>
      </c>
      <c r="D31" s="349" t="s">
        <v>6</v>
      </c>
      <c r="E31" s="345">
        <v>1000</v>
      </c>
      <c r="F31" s="349" t="s">
        <v>6</v>
      </c>
      <c r="G31" s="345">
        <v>0</v>
      </c>
      <c r="H31" s="349" t="s">
        <v>6</v>
      </c>
      <c r="I31" s="345">
        <v>0</v>
      </c>
      <c r="J31" s="349" t="s">
        <v>6</v>
      </c>
      <c r="K31" s="345">
        <v>0</v>
      </c>
      <c r="L31" s="349" t="s">
        <v>6</v>
      </c>
      <c r="M31" s="345">
        <v>0</v>
      </c>
      <c r="N31" s="349" t="s">
        <v>6</v>
      </c>
      <c r="O31" s="348">
        <f t="shared" si="1"/>
        <v>6000</v>
      </c>
    </row>
    <row r="32" spans="1:16" s="36" customFormat="1" ht="15" customHeight="1" x14ac:dyDescent="0.35">
      <c r="A32" s="375" t="s">
        <v>56</v>
      </c>
      <c r="B32" s="365">
        <f t="shared" ref="B32:M32" si="2">SUM(B24:B31)</f>
        <v>0</v>
      </c>
      <c r="C32" s="368">
        <f t="shared" si="2"/>
        <v>33000</v>
      </c>
      <c r="D32" s="365">
        <f t="shared" si="2"/>
        <v>0</v>
      </c>
      <c r="E32" s="368">
        <f t="shared" si="2"/>
        <v>36500</v>
      </c>
      <c r="F32" s="376">
        <f t="shared" si="2"/>
        <v>0.5</v>
      </c>
      <c r="G32" s="368">
        <f t="shared" si="2"/>
        <v>56500</v>
      </c>
      <c r="H32" s="365">
        <f t="shared" si="2"/>
        <v>1</v>
      </c>
      <c r="I32" s="368">
        <f t="shared" si="2"/>
        <v>85000</v>
      </c>
      <c r="J32" s="365">
        <f t="shared" si="2"/>
        <v>1</v>
      </c>
      <c r="K32" s="368">
        <f t="shared" si="2"/>
        <v>85000</v>
      </c>
      <c r="L32" s="365">
        <f t="shared" si="2"/>
        <v>1</v>
      </c>
      <c r="M32" s="368">
        <f t="shared" si="2"/>
        <v>85000</v>
      </c>
      <c r="N32" s="365">
        <f>SUM(B32+D32+F32+H32+J32+L32)</f>
        <v>3.5</v>
      </c>
      <c r="O32" s="366">
        <f>SUM(C32+E32+G32+I32+K32+M32)</f>
        <v>381000</v>
      </c>
    </row>
    <row r="33" spans="1:16" s="36" customFormat="1" ht="15" customHeight="1" x14ac:dyDescent="0.35">
      <c r="A33" s="377" t="s">
        <v>22</v>
      </c>
      <c r="B33" s="378">
        <f t="shared" ref="B33:M33" si="3">SUM(B22+B32)</f>
        <v>3</v>
      </c>
      <c r="C33" s="379">
        <f t="shared" si="3"/>
        <v>1399200</v>
      </c>
      <c r="D33" s="378">
        <f t="shared" si="3"/>
        <v>3</v>
      </c>
      <c r="E33" s="380">
        <f t="shared" si="3"/>
        <v>823425</v>
      </c>
      <c r="F33" s="381">
        <f t="shared" si="3"/>
        <v>2.5</v>
      </c>
      <c r="G33" s="380">
        <f t="shared" si="3"/>
        <v>505000</v>
      </c>
      <c r="H33" s="378">
        <f t="shared" si="3"/>
        <v>3</v>
      </c>
      <c r="I33" s="380">
        <f t="shared" si="3"/>
        <v>533500</v>
      </c>
      <c r="J33" s="378">
        <f t="shared" si="3"/>
        <v>3</v>
      </c>
      <c r="K33" s="380">
        <f t="shared" si="3"/>
        <v>533500</v>
      </c>
      <c r="L33" s="378">
        <f t="shared" si="3"/>
        <v>3</v>
      </c>
      <c r="M33" s="380">
        <f t="shared" si="3"/>
        <v>533500</v>
      </c>
      <c r="N33" s="378">
        <f>SUM(B33+D33+F33+H33+J33+L33)</f>
        <v>17.5</v>
      </c>
      <c r="O33" s="382">
        <f>SUM(C33+E33+G33+I33+K33+M33)</f>
        <v>4328125</v>
      </c>
    </row>
    <row r="34" spans="1:16" ht="15" customHeight="1" x14ac:dyDescent="0.35">
      <c r="A34" s="369" t="s">
        <v>93</v>
      </c>
      <c r="B34" s="370"/>
      <c r="C34" s="371"/>
      <c r="D34" s="370"/>
      <c r="E34" s="371"/>
      <c r="F34" s="372"/>
      <c r="G34" s="371"/>
      <c r="H34" s="370"/>
      <c r="I34" s="371"/>
      <c r="J34" s="370"/>
      <c r="K34" s="371"/>
      <c r="L34" s="370"/>
      <c r="M34" s="371"/>
      <c r="N34" s="373" t="s">
        <v>6</v>
      </c>
      <c r="O34" s="374" t="s">
        <v>20</v>
      </c>
      <c r="P34" s="25"/>
    </row>
    <row r="35" spans="1:16" ht="15" customHeight="1" x14ac:dyDescent="0.35">
      <c r="A35" s="342" t="s">
        <v>57</v>
      </c>
      <c r="B35" s="343">
        <v>1</v>
      </c>
      <c r="C35" s="344">
        <v>50000</v>
      </c>
      <c r="D35" s="343">
        <v>1</v>
      </c>
      <c r="E35" s="344">
        <v>50000</v>
      </c>
      <c r="F35" s="343">
        <v>0.5</v>
      </c>
      <c r="G35" s="344">
        <v>25000</v>
      </c>
      <c r="H35" s="343">
        <v>0.5</v>
      </c>
      <c r="I35" s="344">
        <v>25000</v>
      </c>
      <c r="J35" s="343">
        <v>0.5</v>
      </c>
      <c r="K35" s="344">
        <v>25000</v>
      </c>
      <c r="L35" s="343">
        <v>0.5</v>
      </c>
      <c r="M35" s="344">
        <v>25000</v>
      </c>
      <c r="N35" s="347">
        <f>SUM(B35+D35+F35+H35+J35+L35)</f>
        <v>4</v>
      </c>
      <c r="O35" s="348">
        <f>SUM(C35+E35+G35+I35+K35+M35)</f>
        <v>200000</v>
      </c>
      <c r="P35" s="25"/>
    </row>
    <row r="36" spans="1:16" ht="15" customHeight="1" x14ac:dyDescent="0.35">
      <c r="A36" s="342" t="s">
        <v>58</v>
      </c>
      <c r="B36" s="349" t="s">
        <v>6</v>
      </c>
      <c r="C36" s="344">
        <v>40500</v>
      </c>
      <c r="D36" s="349" t="s">
        <v>6</v>
      </c>
      <c r="E36" s="344">
        <v>40500</v>
      </c>
      <c r="F36" s="349" t="s">
        <v>6</v>
      </c>
      <c r="G36" s="344">
        <v>20250</v>
      </c>
      <c r="H36" s="349" t="s">
        <v>6</v>
      </c>
      <c r="I36" s="344">
        <v>20250</v>
      </c>
      <c r="J36" s="349" t="s">
        <v>6</v>
      </c>
      <c r="K36" s="344">
        <v>20250</v>
      </c>
      <c r="L36" s="349" t="s">
        <v>6</v>
      </c>
      <c r="M36" s="344">
        <v>20250</v>
      </c>
      <c r="N36" s="349" t="s">
        <v>6</v>
      </c>
      <c r="O36" s="348">
        <f>SUM(C36+E36+G36+I36+K36+M36)</f>
        <v>162000</v>
      </c>
      <c r="P36" s="25"/>
    </row>
    <row r="37" spans="1:16" s="36" customFormat="1" ht="15" customHeight="1" x14ac:dyDescent="0.35">
      <c r="A37" s="383" t="s">
        <v>94</v>
      </c>
      <c r="B37" s="365">
        <f t="shared" ref="B37:M37" si="4">SUM(B35:B36)</f>
        <v>1</v>
      </c>
      <c r="C37" s="368">
        <f t="shared" si="4"/>
        <v>90500</v>
      </c>
      <c r="D37" s="365">
        <f t="shared" si="4"/>
        <v>1</v>
      </c>
      <c r="E37" s="368">
        <f t="shared" si="4"/>
        <v>90500</v>
      </c>
      <c r="F37" s="376">
        <f t="shared" si="4"/>
        <v>0.5</v>
      </c>
      <c r="G37" s="368">
        <f t="shared" si="4"/>
        <v>45250</v>
      </c>
      <c r="H37" s="365">
        <f t="shared" si="4"/>
        <v>0.5</v>
      </c>
      <c r="I37" s="368">
        <f t="shared" si="4"/>
        <v>45250</v>
      </c>
      <c r="J37" s="365">
        <f t="shared" si="4"/>
        <v>0.5</v>
      </c>
      <c r="K37" s="368">
        <f t="shared" si="4"/>
        <v>45250</v>
      </c>
      <c r="L37" s="365">
        <f t="shared" si="4"/>
        <v>0.5</v>
      </c>
      <c r="M37" s="368">
        <f t="shared" si="4"/>
        <v>45250</v>
      </c>
      <c r="N37" s="365">
        <f>SUM(B37+D37+F37+H37+J37+L37)</f>
        <v>4</v>
      </c>
      <c r="O37" s="366">
        <f t="shared" ref="O37:O43" si="5">SUM(C37+E37+G37+I37+K37+M37)</f>
        <v>362000</v>
      </c>
      <c r="P37" s="35"/>
    </row>
    <row r="38" spans="1:16" ht="15" customHeight="1" x14ac:dyDescent="0.35">
      <c r="A38" s="342" t="s">
        <v>59</v>
      </c>
      <c r="B38" s="343">
        <v>44</v>
      </c>
      <c r="C38" s="344">
        <v>2083100</v>
      </c>
      <c r="D38" s="343">
        <v>44</v>
      </c>
      <c r="E38" s="344">
        <v>2083100</v>
      </c>
      <c r="F38" s="343">
        <v>43</v>
      </c>
      <c r="G38" s="344">
        <v>2036000</v>
      </c>
      <c r="H38" s="343">
        <v>43</v>
      </c>
      <c r="I38" s="344">
        <v>2036000</v>
      </c>
      <c r="J38" s="343">
        <v>43</v>
      </c>
      <c r="K38" s="344">
        <v>2036000</v>
      </c>
      <c r="L38" s="343">
        <v>43</v>
      </c>
      <c r="M38" s="344">
        <v>2036000</v>
      </c>
      <c r="N38" s="347">
        <f>SUM(B38+D38+F38+H38+J38+L38)</f>
        <v>260</v>
      </c>
      <c r="O38" s="348">
        <f t="shared" si="5"/>
        <v>12310200</v>
      </c>
    </row>
    <row r="39" spans="1:16" ht="15" customHeight="1" x14ac:dyDescent="0.35">
      <c r="A39" s="342" t="s">
        <v>60</v>
      </c>
      <c r="B39" s="349" t="s">
        <v>6</v>
      </c>
      <c r="C39" s="345">
        <v>85000</v>
      </c>
      <c r="D39" s="349" t="s">
        <v>6</v>
      </c>
      <c r="E39" s="345">
        <v>85000</v>
      </c>
      <c r="F39" s="349" t="s">
        <v>6</v>
      </c>
      <c r="G39" s="345">
        <v>65000</v>
      </c>
      <c r="H39" s="349" t="s">
        <v>6</v>
      </c>
      <c r="I39" s="345">
        <v>65000</v>
      </c>
      <c r="J39" s="349" t="s">
        <v>6</v>
      </c>
      <c r="K39" s="345">
        <v>65000</v>
      </c>
      <c r="L39" s="349" t="s">
        <v>6</v>
      </c>
      <c r="M39" s="345">
        <v>65000</v>
      </c>
      <c r="N39" s="349" t="s">
        <v>6</v>
      </c>
      <c r="O39" s="348">
        <f t="shared" si="5"/>
        <v>430000</v>
      </c>
    </row>
    <row r="40" spans="1:16" s="36" customFormat="1" ht="15" customHeight="1" x14ac:dyDescent="0.35">
      <c r="A40" s="383" t="s">
        <v>95</v>
      </c>
      <c r="B40" s="365">
        <f t="shared" ref="B40:M40" si="6">SUM(B38:B39)</f>
        <v>44</v>
      </c>
      <c r="C40" s="368">
        <f t="shared" si="6"/>
        <v>2168100</v>
      </c>
      <c r="D40" s="407">
        <f t="shared" si="6"/>
        <v>44</v>
      </c>
      <c r="E40" s="368">
        <f t="shared" si="6"/>
        <v>2168100</v>
      </c>
      <c r="F40" s="376">
        <f t="shared" si="6"/>
        <v>43</v>
      </c>
      <c r="G40" s="368">
        <f t="shared" si="6"/>
        <v>2101000</v>
      </c>
      <c r="H40" s="407">
        <f t="shared" si="6"/>
        <v>43</v>
      </c>
      <c r="I40" s="368">
        <f t="shared" si="6"/>
        <v>2101000</v>
      </c>
      <c r="J40" s="407">
        <f t="shared" si="6"/>
        <v>43</v>
      </c>
      <c r="K40" s="368">
        <f t="shared" si="6"/>
        <v>2101000</v>
      </c>
      <c r="L40" s="365">
        <f t="shared" si="6"/>
        <v>43</v>
      </c>
      <c r="M40" s="368">
        <f t="shared" si="6"/>
        <v>2101000</v>
      </c>
      <c r="N40" s="365">
        <f>SUM(B40+D40+F40+H40+J40+L40)</f>
        <v>260</v>
      </c>
      <c r="O40" s="366">
        <f t="shared" si="5"/>
        <v>12740200</v>
      </c>
    </row>
    <row r="41" spans="1:16" s="36" customFormat="1" ht="15" customHeight="1" x14ac:dyDescent="0.35">
      <c r="A41" s="377" t="s">
        <v>23</v>
      </c>
      <c r="B41" s="378">
        <f>SUM(B37+B40)</f>
        <v>45</v>
      </c>
      <c r="C41" s="380">
        <f t="shared" ref="C41:M41" si="7">SUM(C40+C37)</f>
        <v>2258600</v>
      </c>
      <c r="D41" s="384">
        <f t="shared" si="7"/>
        <v>45</v>
      </c>
      <c r="E41" s="380">
        <f t="shared" si="7"/>
        <v>2258600</v>
      </c>
      <c r="F41" s="381">
        <f t="shared" si="7"/>
        <v>43.5</v>
      </c>
      <c r="G41" s="380">
        <f t="shared" si="7"/>
        <v>2146250</v>
      </c>
      <c r="H41" s="384">
        <f t="shared" si="7"/>
        <v>43.5</v>
      </c>
      <c r="I41" s="380">
        <f t="shared" si="7"/>
        <v>2146250</v>
      </c>
      <c r="J41" s="384">
        <f t="shared" si="7"/>
        <v>43.5</v>
      </c>
      <c r="K41" s="380">
        <f t="shared" si="7"/>
        <v>2146250</v>
      </c>
      <c r="L41" s="378">
        <f t="shared" si="7"/>
        <v>43.5</v>
      </c>
      <c r="M41" s="380">
        <f t="shared" si="7"/>
        <v>2146250</v>
      </c>
      <c r="N41" s="378">
        <f>SUM(B41+D41+F41+H41+J41+L41)</f>
        <v>264</v>
      </c>
      <c r="O41" s="382">
        <f t="shared" si="5"/>
        <v>13102200</v>
      </c>
    </row>
    <row r="42" spans="1:16" s="36" customFormat="1" ht="15" customHeight="1" thickBot="1" x14ac:dyDescent="0.4">
      <c r="A42" s="385" t="s">
        <v>24</v>
      </c>
      <c r="B42" s="386">
        <f t="shared" ref="B42:M42" si="8">SUM(B33+B41)</f>
        <v>48</v>
      </c>
      <c r="C42" s="387">
        <f t="shared" si="8"/>
        <v>3657800</v>
      </c>
      <c r="D42" s="388">
        <f t="shared" si="8"/>
        <v>48</v>
      </c>
      <c r="E42" s="387">
        <f t="shared" si="8"/>
        <v>3082025</v>
      </c>
      <c r="F42" s="389">
        <f t="shared" si="8"/>
        <v>46</v>
      </c>
      <c r="G42" s="387">
        <f t="shared" si="8"/>
        <v>2651250</v>
      </c>
      <c r="H42" s="388">
        <f t="shared" si="8"/>
        <v>46.5</v>
      </c>
      <c r="I42" s="387">
        <f t="shared" si="8"/>
        <v>2679750</v>
      </c>
      <c r="J42" s="388">
        <f t="shared" si="8"/>
        <v>46.5</v>
      </c>
      <c r="K42" s="387">
        <f t="shared" si="8"/>
        <v>2679750</v>
      </c>
      <c r="L42" s="386">
        <f t="shared" si="8"/>
        <v>46.5</v>
      </c>
      <c r="M42" s="387">
        <f t="shared" si="8"/>
        <v>2679750</v>
      </c>
      <c r="N42" s="386">
        <f>SUM(B42+D42+F42+H42+J42+L42)</f>
        <v>281.5</v>
      </c>
      <c r="O42" s="390">
        <f t="shared" si="5"/>
        <v>17430325</v>
      </c>
      <c r="P42" s="37"/>
    </row>
    <row r="43" spans="1:16" ht="15" customHeight="1" thickTop="1" x14ac:dyDescent="0.35">
      <c r="A43" s="391" t="s">
        <v>25</v>
      </c>
      <c r="B43" s="392" t="s">
        <v>6</v>
      </c>
      <c r="C43" s="393">
        <v>0</v>
      </c>
      <c r="D43" s="394" t="s">
        <v>6</v>
      </c>
      <c r="E43" s="393">
        <v>0</v>
      </c>
      <c r="F43" s="395" t="s">
        <v>6</v>
      </c>
      <c r="G43" s="393">
        <v>0</v>
      </c>
      <c r="H43" s="392" t="s">
        <v>6</v>
      </c>
      <c r="I43" s="393">
        <v>0</v>
      </c>
      <c r="J43" s="392" t="s">
        <v>6</v>
      </c>
      <c r="K43" s="393">
        <v>0</v>
      </c>
      <c r="L43" s="392" t="s">
        <v>6</v>
      </c>
      <c r="M43" s="393">
        <v>0</v>
      </c>
      <c r="N43" s="396" t="s">
        <v>6</v>
      </c>
      <c r="O43" s="397">
        <f t="shared" si="5"/>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7"/>
  <sheetViews>
    <sheetView showGridLines="0" zoomScaleNormal="10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400" t="s">
        <v>62</v>
      </c>
      <c r="C1" s="318"/>
      <c r="D1" s="401" t="str">
        <f>ALT1a!D1</f>
        <v>New Generic Database, Web Enabled Applications</v>
      </c>
      <c r="E1" s="402"/>
      <c r="F1" s="402"/>
      <c r="G1" s="402"/>
      <c r="H1" s="402"/>
      <c r="I1" s="318"/>
      <c r="J1" s="3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  5/18/2010</v>
      </c>
      <c r="O2" s="318"/>
      <c r="P2" s="9"/>
    </row>
    <row r="3" spans="1:16" s="7" customFormat="1" ht="12" x14ac:dyDescent="0.4">
      <c r="A3" s="254" t="str">
        <f>EXISa!A2</f>
        <v>Agency/state entity:  Dept. of Local Planning</v>
      </c>
      <c r="B3" s="319"/>
      <c r="C3" s="319"/>
      <c r="D3" s="519" t="s">
        <v>21</v>
      </c>
      <c r="E3" s="519"/>
      <c r="F3" s="519"/>
      <c r="G3" s="519"/>
      <c r="H3" s="519"/>
      <c r="I3" s="519"/>
      <c r="J3" s="319"/>
      <c r="K3" s="326"/>
      <c r="L3" s="326"/>
      <c r="M3" s="326"/>
      <c r="N3" s="326"/>
      <c r="O3" s="326"/>
      <c r="P3" s="9"/>
    </row>
    <row r="4" spans="1:16" s="7" customFormat="1" ht="12" x14ac:dyDescent="0.4">
      <c r="A4" s="254" t="str">
        <f>EXISa!A3</f>
        <v>Project:  Upgrade Database and Servers</v>
      </c>
      <c r="B4" s="322"/>
      <c r="C4" s="320"/>
      <c r="D4" s="320"/>
      <c r="E4" s="320"/>
      <c r="F4" s="327"/>
      <c r="G4" s="320"/>
      <c r="H4" s="320"/>
      <c r="I4" s="320"/>
      <c r="J4" s="320"/>
      <c r="K4" s="320"/>
      <c r="L4" s="320"/>
      <c r="M4" s="320"/>
      <c r="N4" s="320"/>
      <c r="O4" s="320"/>
      <c r="P4" s="9"/>
    </row>
    <row r="5" spans="1:16" s="16" customFormat="1" x14ac:dyDescent="0.35">
      <c r="A5" s="328"/>
      <c r="B5" s="329"/>
      <c r="C5" s="330" t="s">
        <v>103</v>
      </c>
      <c r="D5" s="329" t="s">
        <v>13</v>
      </c>
      <c r="E5" s="330" t="str">
        <f>EXISb!E5</f>
        <v>2015/16</v>
      </c>
      <c r="F5" s="329" t="s">
        <v>13</v>
      </c>
      <c r="G5" s="330" t="str">
        <f>EXISb!G5</f>
        <v>2016/17</v>
      </c>
      <c r="H5" s="329" t="s">
        <v>13</v>
      </c>
      <c r="I5" s="330" t="str">
        <f>EXISb!I5</f>
        <v>2017/18</v>
      </c>
      <c r="J5" s="329" t="s">
        <v>13</v>
      </c>
      <c r="K5" s="330" t="str">
        <f>EXISb!K5</f>
        <v>2018/19</v>
      </c>
      <c r="L5" s="329" t="s">
        <v>13</v>
      </c>
      <c r="M5" s="330" t="str">
        <f>EXISb!M5</f>
        <v>2020/21</v>
      </c>
      <c r="N5" s="331"/>
      <c r="O5" s="332" t="s">
        <v>1</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f>ALT1a!N8</f>
        <v>14</v>
      </c>
      <c r="C8" s="434">
        <f>ALT1a!O8</f>
        <v>700000</v>
      </c>
      <c r="D8" s="343">
        <v>0</v>
      </c>
      <c r="E8" s="344">
        <v>0</v>
      </c>
      <c r="F8" s="343">
        <v>0</v>
      </c>
      <c r="G8" s="344">
        <v>0</v>
      </c>
      <c r="H8" s="343">
        <v>0</v>
      </c>
      <c r="I8" s="344">
        <v>0</v>
      </c>
      <c r="J8" s="346">
        <v>0</v>
      </c>
      <c r="K8" s="345">
        <v>0</v>
      </c>
      <c r="L8" s="346">
        <v>0</v>
      </c>
      <c r="M8" s="345">
        <v>0</v>
      </c>
      <c r="N8" s="347">
        <f>SUM(B8+D8+F8+H8+J8+L8)</f>
        <v>14</v>
      </c>
      <c r="O8" s="348">
        <f>SUM(C8+E8+G8+I8+K8+M8)</f>
        <v>700000</v>
      </c>
      <c r="P8" s="25"/>
    </row>
    <row r="9" spans="1:16" ht="11.85" customHeight="1" x14ac:dyDescent="0.35">
      <c r="A9" s="342" t="s">
        <v>44</v>
      </c>
      <c r="B9" s="349"/>
      <c r="C9" s="434">
        <f>ALT1a!O9</f>
        <v>1000000</v>
      </c>
      <c r="D9" s="349"/>
      <c r="E9" s="345">
        <v>0</v>
      </c>
      <c r="F9" s="349"/>
      <c r="G9" s="345">
        <v>0</v>
      </c>
      <c r="H9" s="349"/>
      <c r="I9" s="345">
        <v>0</v>
      </c>
      <c r="J9" s="349" t="s">
        <v>6</v>
      </c>
      <c r="K9" s="345">
        <v>0</v>
      </c>
      <c r="L9" s="349" t="s">
        <v>6</v>
      </c>
      <c r="M9" s="345">
        <v>0</v>
      </c>
      <c r="N9" s="347" t="s">
        <v>6</v>
      </c>
      <c r="O9" s="348">
        <f>SUM(C9+E9+G9+I9+K9+M9)</f>
        <v>1000000</v>
      </c>
      <c r="P9" s="25"/>
    </row>
    <row r="10" spans="1:16" ht="11.85" customHeight="1" x14ac:dyDescent="0.35">
      <c r="A10" s="342" t="s">
        <v>45</v>
      </c>
      <c r="B10" s="349"/>
      <c r="C10" s="434">
        <f>ALT1a!O10</f>
        <v>650000</v>
      </c>
      <c r="D10" s="349"/>
      <c r="E10" s="345">
        <v>0</v>
      </c>
      <c r="F10" s="349"/>
      <c r="G10" s="345">
        <v>0</v>
      </c>
      <c r="H10" s="349"/>
      <c r="I10" s="345">
        <v>0</v>
      </c>
      <c r="J10" s="349"/>
      <c r="K10" s="345">
        <v>0</v>
      </c>
      <c r="L10" s="349"/>
      <c r="M10" s="345">
        <v>0</v>
      </c>
      <c r="N10" s="347" t="s">
        <v>6</v>
      </c>
      <c r="O10" s="348">
        <f>SUM(C10+E10+G10+I10+K10+M10)</f>
        <v>650000</v>
      </c>
      <c r="P10" s="25"/>
    </row>
    <row r="11" spans="1:16" ht="11.85" customHeight="1" x14ac:dyDescent="0.35">
      <c r="A11" s="342" t="s">
        <v>46</v>
      </c>
      <c r="B11" s="349"/>
      <c r="C11" s="434">
        <f>ALT1a!O11</f>
        <v>230000</v>
      </c>
      <c r="D11" s="349"/>
      <c r="E11" s="350">
        <v>0</v>
      </c>
      <c r="F11" s="349"/>
      <c r="G11" s="350">
        <v>0</v>
      </c>
      <c r="H11" s="349"/>
      <c r="I11" s="350">
        <v>0</v>
      </c>
      <c r="J11" s="351"/>
      <c r="K11" s="350">
        <v>0</v>
      </c>
      <c r="L11" s="351"/>
      <c r="M11" s="345">
        <v>0</v>
      </c>
      <c r="N11" s="347" t="s">
        <v>6</v>
      </c>
      <c r="O11" s="348">
        <f>SUM(C11+E11+G11+I11+K11+M11)</f>
        <v>230000</v>
      </c>
      <c r="P11" s="25"/>
    </row>
    <row r="12" spans="1:16" ht="11.85" customHeight="1" x14ac:dyDescent="0.35">
      <c r="A12" s="353" t="s">
        <v>47</v>
      </c>
      <c r="B12" s="59"/>
      <c r="C12" s="422"/>
      <c r="D12" s="59"/>
      <c r="E12" s="60"/>
      <c r="F12" s="59"/>
      <c r="G12" s="60"/>
      <c r="H12" s="59"/>
      <c r="I12" s="60"/>
      <c r="J12" s="59"/>
      <c r="K12" s="60"/>
      <c r="L12" s="59"/>
      <c r="M12" s="60"/>
      <c r="N12" s="61"/>
      <c r="O12" s="62"/>
      <c r="P12" s="25"/>
    </row>
    <row r="13" spans="1:16" ht="11.85" customHeight="1" x14ac:dyDescent="0.35">
      <c r="A13" s="64" t="s">
        <v>48</v>
      </c>
      <c r="B13" s="59"/>
      <c r="C13" s="422">
        <f>ALT1a!O13</f>
        <v>950000</v>
      </c>
      <c r="D13" s="59"/>
      <c r="E13" s="398">
        <v>0</v>
      </c>
      <c r="F13" s="59"/>
      <c r="G13" s="398">
        <v>0</v>
      </c>
      <c r="H13" s="59"/>
      <c r="I13" s="398">
        <v>0</v>
      </c>
      <c r="J13" s="63" t="s">
        <v>6</v>
      </c>
      <c r="K13" s="399">
        <v>0</v>
      </c>
      <c r="L13" s="59"/>
      <c r="M13" s="399">
        <v>0</v>
      </c>
      <c r="N13" s="61" t="s">
        <v>6</v>
      </c>
      <c r="O13" s="403">
        <f t="shared" ref="O13:O22" si="0">SUM(C13+E13+G13+I13+K13+M13)</f>
        <v>950000</v>
      </c>
      <c r="P13" s="25"/>
    </row>
    <row r="14" spans="1:16" ht="11.85" customHeight="1" x14ac:dyDescent="0.35">
      <c r="A14" s="64" t="s">
        <v>49</v>
      </c>
      <c r="B14" s="59"/>
      <c r="C14" s="422">
        <f>ALT1a!O14</f>
        <v>245000</v>
      </c>
      <c r="D14" s="59"/>
      <c r="E14" s="398">
        <v>0</v>
      </c>
      <c r="F14" s="59"/>
      <c r="G14" s="398">
        <v>0</v>
      </c>
      <c r="H14" s="59"/>
      <c r="I14" s="398">
        <v>0</v>
      </c>
      <c r="J14" s="63"/>
      <c r="K14" s="399">
        <v>0</v>
      </c>
      <c r="L14" s="59"/>
      <c r="M14" s="399">
        <v>0</v>
      </c>
      <c r="N14" s="61" t="s">
        <v>6</v>
      </c>
      <c r="O14" s="403">
        <f t="shared" si="0"/>
        <v>245000</v>
      </c>
      <c r="P14" s="25"/>
    </row>
    <row r="15" spans="1:16" ht="11.85" customHeight="1" x14ac:dyDescent="0.35">
      <c r="A15" s="64" t="s">
        <v>50</v>
      </c>
      <c r="B15" s="59"/>
      <c r="C15" s="422">
        <f>ALT1a!O15</f>
        <v>93500</v>
      </c>
      <c r="D15" s="59"/>
      <c r="E15" s="398">
        <v>0</v>
      </c>
      <c r="F15" s="59"/>
      <c r="G15" s="398">
        <v>0</v>
      </c>
      <c r="H15" s="59"/>
      <c r="I15" s="398">
        <v>0</v>
      </c>
      <c r="J15" s="63"/>
      <c r="K15" s="399">
        <v>0</v>
      </c>
      <c r="L15" s="59"/>
      <c r="M15" s="399">
        <v>0</v>
      </c>
      <c r="N15" s="61" t="s">
        <v>6</v>
      </c>
      <c r="O15" s="403">
        <f t="shared" si="0"/>
        <v>93500</v>
      </c>
      <c r="P15" s="25"/>
    </row>
    <row r="16" spans="1:16" ht="11.85" customHeight="1" x14ac:dyDescent="0.35">
      <c r="A16" s="64" t="s">
        <v>51</v>
      </c>
      <c r="B16" s="59"/>
      <c r="C16" s="422">
        <f>ALT1a!O16</f>
        <v>31500</v>
      </c>
      <c r="D16" s="59"/>
      <c r="E16" s="398">
        <v>0</v>
      </c>
      <c r="F16" s="59"/>
      <c r="G16" s="398">
        <v>0</v>
      </c>
      <c r="H16" s="59"/>
      <c r="I16" s="398">
        <v>0</v>
      </c>
      <c r="J16" s="63"/>
      <c r="K16" s="399">
        <v>0</v>
      </c>
      <c r="L16" s="59"/>
      <c r="M16" s="399">
        <v>0</v>
      </c>
      <c r="N16" s="61" t="s">
        <v>6</v>
      </c>
      <c r="O16" s="403">
        <f t="shared" si="0"/>
        <v>31500</v>
      </c>
      <c r="P16" s="25"/>
    </row>
    <row r="17" spans="1:16" ht="11.85" customHeight="1" x14ac:dyDescent="0.35">
      <c r="A17" s="64" t="s">
        <v>52</v>
      </c>
      <c r="B17" s="59"/>
      <c r="C17" s="422">
        <f>ALT1a!O17</f>
        <v>650</v>
      </c>
      <c r="D17" s="59"/>
      <c r="E17" s="398">
        <v>0</v>
      </c>
      <c r="F17" s="59"/>
      <c r="G17" s="398">
        <v>0</v>
      </c>
      <c r="H17" s="59"/>
      <c r="I17" s="398">
        <v>0</v>
      </c>
      <c r="J17" s="63"/>
      <c r="K17" s="399">
        <v>0</v>
      </c>
      <c r="L17" s="59"/>
      <c r="M17" s="399">
        <v>0</v>
      </c>
      <c r="N17" s="61" t="s">
        <v>6</v>
      </c>
      <c r="O17" s="403">
        <f t="shared" si="0"/>
        <v>650</v>
      </c>
      <c r="P17" s="25"/>
    </row>
    <row r="18" spans="1:16" ht="11.85" customHeight="1" x14ac:dyDescent="0.35">
      <c r="A18" s="354" t="s">
        <v>53</v>
      </c>
      <c r="B18" s="355" t="s">
        <v>6</v>
      </c>
      <c r="C18" s="434">
        <f>ALT1a!O18</f>
        <v>1320650</v>
      </c>
      <c r="D18" s="355" t="s">
        <v>6</v>
      </c>
      <c r="E18" s="356">
        <f>SUM(E13:E17)</f>
        <v>0</v>
      </c>
      <c r="F18" s="355" t="s">
        <v>6</v>
      </c>
      <c r="G18" s="356">
        <f>SUM(G13:G17)</f>
        <v>0</v>
      </c>
      <c r="H18" s="355" t="s">
        <v>6</v>
      </c>
      <c r="I18" s="356">
        <f>SUM(I13:I17)</f>
        <v>0</v>
      </c>
      <c r="J18" s="357"/>
      <c r="K18" s="358">
        <f>SUM(K13:K17)</f>
        <v>0</v>
      </c>
      <c r="L18" s="359" t="s">
        <v>6</v>
      </c>
      <c r="M18" s="358">
        <f>SUM(M13:M17)</f>
        <v>0</v>
      </c>
      <c r="N18" s="360" t="s">
        <v>6</v>
      </c>
      <c r="O18" s="361">
        <f t="shared" si="0"/>
        <v>1320650</v>
      </c>
      <c r="P18" s="25"/>
    </row>
    <row r="19" spans="1:16" ht="11.85" customHeight="1" x14ac:dyDescent="0.35">
      <c r="A19" s="342" t="s">
        <v>37</v>
      </c>
      <c r="B19" s="349" t="s">
        <v>6</v>
      </c>
      <c r="C19" s="434">
        <f>ALT1a!O19</f>
        <v>23400</v>
      </c>
      <c r="D19" s="349" t="s">
        <v>6</v>
      </c>
      <c r="E19" s="350">
        <v>0</v>
      </c>
      <c r="F19" s="349" t="s">
        <v>6</v>
      </c>
      <c r="G19" s="350">
        <v>0</v>
      </c>
      <c r="H19" s="349" t="s">
        <v>6</v>
      </c>
      <c r="I19" s="350">
        <v>0</v>
      </c>
      <c r="J19" s="351" t="s">
        <v>6</v>
      </c>
      <c r="K19" s="345">
        <v>0</v>
      </c>
      <c r="L19" s="349" t="s">
        <v>6</v>
      </c>
      <c r="M19" s="345">
        <v>0</v>
      </c>
      <c r="N19" s="347" t="s">
        <v>6</v>
      </c>
      <c r="O19" s="348">
        <f t="shared" si="0"/>
        <v>23400</v>
      </c>
      <c r="P19" s="25"/>
    </row>
    <row r="20" spans="1:16" ht="11.85" customHeight="1" x14ac:dyDescent="0.35">
      <c r="A20" s="342" t="s">
        <v>131</v>
      </c>
      <c r="B20" s="349"/>
      <c r="C20" s="434">
        <f>ALT1a!O20</f>
        <v>5000</v>
      </c>
      <c r="D20" s="349" t="s">
        <v>6</v>
      </c>
      <c r="E20" s="350">
        <v>0</v>
      </c>
      <c r="F20" s="349" t="s">
        <v>6</v>
      </c>
      <c r="G20" s="350">
        <v>0</v>
      </c>
      <c r="H20" s="349" t="s">
        <v>6</v>
      </c>
      <c r="I20" s="350">
        <v>0</v>
      </c>
      <c r="J20" s="351" t="s">
        <v>6</v>
      </c>
      <c r="K20" s="345">
        <v>0</v>
      </c>
      <c r="L20" s="349" t="s">
        <v>6</v>
      </c>
      <c r="M20" s="345">
        <v>0</v>
      </c>
      <c r="N20" s="347" t="s">
        <v>6</v>
      </c>
      <c r="O20" s="348">
        <f t="shared" si="0"/>
        <v>5000</v>
      </c>
      <c r="P20" s="25"/>
    </row>
    <row r="21" spans="1:16" ht="11.85" customHeight="1" x14ac:dyDescent="0.35">
      <c r="A21" s="342" t="s">
        <v>38</v>
      </c>
      <c r="B21" s="349" t="s">
        <v>6</v>
      </c>
      <c r="C21" s="434">
        <f>ALT1a!O21</f>
        <v>18075</v>
      </c>
      <c r="D21" s="349" t="s">
        <v>6</v>
      </c>
      <c r="E21" s="362">
        <v>0</v>
      </c>
      <c r="F21" s="349" t="s">
        <v>6</v>
      </c>
      <c r="G21" s="362">
        <v>0</v>
      </c>
      <c r="H21" s="349" t="s">
        <v>6</v>
      </c>
      <c r="I21" s="362">
        <v>0</v>
      </c>
      <c r="J21" s="351" t="s">
        <v>6</v>
      </c>
      <c r="K21" s="345">
        <v>0</v>
      </c>
      <c r="L21" s="363" t="s">
        <v>6</v>
      </c>
      <c r="M21" s="345">
        <v>0</v>
      </c>
      <c r="N21" s="347" t="s">
        <v>6</v>
      </c>
      <c r="O21" s="348">
        <f t="shared" si="0"/>
        <v>18075</v>
      </c>
      <c r="P21" s="25"/>
    </row>
    <row r="22" spans="1:16" s="36" customFormat="1" ht="15" customHeight="1" x14ac:dyDescent="0.35">
      <c r="A22" s="364" t="s">
        <v>54</v>
      </c>
      <c r="B22" s="431">
        <f>ALT1a!N22</f>
        <v>14</v>
      </c>
      <c r="C22" s="435">
        <f>ALT1a!O22</f>
        <v>3947125</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14</v>
      </c>
      <c r="O22" s="366">
        <f t="shared" si="0"/>
        <v>3947125</v>
      </c>
      <c r="P22" s="35"/>
    </row>
    <row r="23" spans="1:16" ht="11.85" customHeight="1" x14ac:dyDescent="0.35">
      <c r="A23" s="369" t="s">
        <v>92</v>
      </c>
      <c r="B23" s="370"/>
      <c r="C23" s="423"/>
      <c r="D23" s="370"/>
      <c r="E23" s="371"/>
      <c r="F23" s="372"/>
      <c r="G23" s="371"/>
      <c r="H23" s="370"/>
      <c r="I23" s="371"/>
      <c r="J23" s="370"/>
      <c r="K23" s="371"/>
      <c r="L23" s="370"/>
      <c r="M23" s="371"/>
      <c r="N23" s="373" t="s">
        <v>6</v>
      </c>
      <c r="O23" s="374" t="s">
        <v>6</v>
      </c>
    </row>
    <row r="24" spans="1:16" ht="11.85" customHeight="1" x14ac:dyDescent="0.35">
      <c r="A24" s="342" t="s">
        <v>43</v>
      </c>
      <c r="B24" s="343">
        <f>ALT1a!N24</f>
        <v>3.5</v>
      </c>
      <c r="C24" s="434">
        <f>ALT1a!O24</f>
        <v>175000</v>
      </c>
      <c r="D24" s="346">
        <v>1</v>
      </c>
      <c r="E24" s="345">
        <v>50000</v>
      </c>
      <c r="F24" s="346">
        <v>0</v>
      </c>
      <c r="G24" s="345">
        <v>0</v>
      </c>
      <c r="H24" s="346">
        <v>0</v>
      </c>
      <c r="I24" s="345">
        <v>0</v>
      </c>
      <c r="J24" s="346">
        <v>0</v>
      </c>
      <c r="K24" s="345">
        <v>0</v>
      </c>
      <c r="L24" s="346">
        <v>0</v>
      </c>
      <c r="M24" s="345">
        <v>0</v>
      </c>
      <c r="N24" s="347">
        <f>SUM(B24+D24+F24+H24+J24+L24)</f>
        <v>4.5</v>
      </c>
      <c r="O24" s="348">
        <f>SUM(C24+E24+G24+I24+K24+M24)</f>
        <v>225000</v>
      </c>
    </row>
    <row r="25" spans="1:16" ht="11.85" customHeight="1" x14ac:dyDescent="0.35">
      <c r="A25" s="342" t="s">
        <v>55</v>
      </c>
      <c r="B25" s="349" t="s">
        <v>6</v>
      </c>
      <c r="C25" s="434">
        <f>ALT1a!O25</f>
        <v>20000</v>
      </c>
      <c r="D25" s="349" t="s">
        <v>6</v>
      </c>
      <c r="E25" s="345">
        <v>3500</v>
      </c>
      <c r="F25" s="349" t="s">
        <v>6</v>
      </c>
      <c r="G25" s="345">
        <v>0</v>
      </c>
      <c r="H25" s="349" t="s">
        <v>6</v>
      </c>
      <c r="I25" s="345">
        <v>0</v>
      </c>
      <c r="J25" s="349" t="s">
        <v>6</v>
      </c>
      <c r="K25" s="345">
        <v>0</v>
      </c>
      <c r="L25" s="349" t="s">
        <v>6</v>
      </c>
      <c r="M25" s="345">
        <v>0</v>
      </c>
      <c r="N25" s="349" t="s">
        <v>6</v>
      </c>
      <c r="O25" s="348">
        <f t="shared" ref="O25:O33" si="1">SUM(C25+E25+G25+I25+K25+M25)</f>
        <v>23500</v>
      </c>
    </row>
    <row r="26" spans="1:16" ht="11.85" customHeight="1" x14ac:dyDescent="0.35">
      <c r="A26" s="342" t="s">
        <v>35</v>
      </c>
      <c r="B26" s="349"/>
      <c r="C26" s="434">
        <f>ALT1a!O26</f>
        <v>39500</v>
      </c>
      <c r="D26" s="349"/>
      <c r="E26" s="345">
        <v>8000</v>
      </c>
      <c r="F26" s="349"/>
      <c r="G26" s="345">
        <v>0</v>
      </c>
      <c r="H26" s="349"/>
      <c r="I26" s="345">
        <v>0</v>
      </c>
      <c r="J26" s="349"/>
      <c r="K26" s="345">
        <v>0</v>
      </c>
      <c r="L26" s="349"/>
      <c r="M26" s="345">
        <v>0</v>
      </c>
      <c r="N26" s="349"/>
      <c r="O26" s="348">
        <f t="shared" si="1"/>
        <v>47500</v>
      </c>
    </row>
    <row r="27" spans="1:16" ht="11.85" customHeight="1" x14ac:dyDescent="0.35">
      <c r="A27" s="342" t="s">
        <v>46</v>
      </c>
      <c r="B27" s="349" t="s">
        <v>6</v>
      </c>
      <c r="C27" s="434">
        <f>ALT1a!O27</f>
        <v>108000</v>
      </c>
      <c r="D27" s="349" t="s">
        <v>6</v>
      </c>
      <c r="E27" s="345">
        <v>22500</v>
      </c>
      <c r="F27" s="349" t="s">
        <v>6</v>
      </c>
      <c r="G27" s="345">
        <v>0</v>
      </c>
      <c r="H27" s="349" t="s">
        <v>6</v>
      </c>
      <c r="I27" s="345">
        <v>0</v>
      </c>
      <c r="J27" s="349" t="s">
        <v>6</v>
      </c>
      <c r="K27" s="345">
        <v>0</v>
      </c>
      <c r="L27" s="349" t="s">
        <v>6</v>
      </c>
      <c r="M27" s="345">
        <v>0</v>
      </c>
      <c r="N27" s="349" t="s">
        <v>6</v>
      </c>
      <c r="O27" s="348">
        <f t="shared" si="1"/>
        <v>130500</v>
      </c>
    </row>
    <row r="28" spans="1:16" ht="11.85" customHeight="1" x14ac:dyDescent="0.35">
      <c r="A28" s="342" t="s">
        <v>47</v>
      </c>
      <c r="B28" s="349" t="s">
        <v>6</v>
      </c>
      <c r="C28" s="434">
        <f>ALT1a!O28</f>
        <v>22500</v>
      </c>
      <c r="D28" s="349" t="s">
        <v>6</v>
      </c>
      <c r="E28" s="345">
        <v>0</v>
      </c>
      <c r="F28" s="349" t="s">
        <v>6</v>
      </c>
      <c r="G28" s="345">
        <v>0</v>
      </c>
      <c r="H28" s="349" t="s">
        <v>6</v>
      </c>
      <c r="I28" s="345">
        <v>0</v>
      </c>
      <c r="J28" s="349" t="s">
        <v>6</v>
      </c>
      <c r="K28" s="345">
        <v>0</v>
      </c>
      <c r="L28" s="349" t="s">
        <v>6</v>
      </c>
      <c r="M28" s="345">
        <v>0</v>
      </c>
      <c r="N28" s="349" t="s">
        <v>6</v>
      </c>
      <c r="O28" s="348">
        <f t="shared" si="1"/>
        <v>22500</v>
      </c>
    </row>
    <row r="29" spans="1:16" ht="11.85" customHeight="1" x14ac:dyDescent="0.35">
      <c r="A29" s="342" t="s">
        <v>37</v>
      </c>
      <c r="B29" s="349"/>
      <c r="C29" s="434">
        <f>ALT1a!O29</f>
        <v>5000</v>
      </c>
      <c r="D29" s="349"/>
      <c r="E29" s="345">
        <v>0</v>
      </c>
      <c r="F29" s="349"/>
      <c r="G29" s="345">
        <v>0</v>
      </c>
      <c r="H29" s="349"/>
      <c r="I29" s="345">
        <v>0</v>
      </c>
      <c r="J29" s="349"/>
      <c r="K29" s="345">
        <v>0</v>
      </c>
      <c r="L29" s="349"/>
      <c r="M29" s="345">
        <v>0</v>
      </c>
      <c r="N29" s="349"/>
      <c r="O29" s="348">
        <f t="shared" si="1"/>
        <v>5000</v>
      </c>
    </row>
    <row r="30" spans="1:16" ht="11.85" customHeight="1" x14ac:dyDescent="0.35">
      <c r="A30" s="342" t="s">
        <v>131</v>
      </c>
      <c r="B30" s="349"/>
      <c r="C30" s="434">
        <f>ALT1a!O30</f>
        <v>5000</v>
      </c>
      <c r="D30" s="349"/>
      <c r="E30" s="345">
        <v>1000</v>
      </c>
      <c r="F30" s="349"/>
      <c r="G30" s="345">
        <v>0</v>
      </c>
      <c r="H30" s="349"/>
      <c r="I30" s="345">
        <v>0</v>
      </c>
      <c r="J30" s="349"/>
      <c r="K30" s="345">
        <v>0</v>
      </c>
      <c r="L30" s="349"/>
      <c r="M30" s="345">
        <v>0</v>
      </c>
      <c r="N30" s="349"/>
      <c r="O30" s="348">
        <f t="shared" si="1"/>
        <v>6000</v>
      </c>
    </row>
    <row r="31" spans="1:16" ht="11.85" customHeight="1" x14ac:dyDescent="0.35">
      <c r="A31" s="342" t="s">
        <v>38</v>
      </c>
      <c r="B31" s="349" t="s">
        <v>6</v>
      </c>
      <c r="C31" s="434">
        <f>ALT1a!O31</f>
        <v>6000</v>
      </c>
      <c r="D31" s="349" t="s">
        <v>6</v>
      </c>
      <c r="E31" s="345">
        <v>0</v>
      </c>
      <c r="F31" s="349" t="s">
        <v>6</v>
      </c>
      <c r="G31" s="345">
        <v>0</v>
      </c>
      <c r="H31" s="349" t="s">
        <v>6</v>
      </c>
      <c r="I31" s="345">
        <v>0</v>
      </c>
      <c r="J31" s="349" t="s">
        <v>6</v>
      </c>
      <c r="K31" s="345">
        <v>0</v>
      </c>
      <c r="L31" s="349" t="s">
        <v>6</v>
      </c>
      <c r="M31" s="345">
        <v>0</v>
      </c>
      <c r="N31" s="349" t="s">
        <v>6</v>
      </c>
      <c r="O31" s="348">
        <f t="shared" si="1"/>
        <v>6000</v>
      </c>
    </row>
    <row r="32" spans="1:16" s="36" customFormat="1" ht="15" customHeight="1" x14ac:dyDescent="0.35">
      <c r="A32" s="375" t="s">
        <v>56</v>
      </c>
      <c r="B32" s="429">
        <f>ALT1a!N32</f>
        <v>3.5</v>
      </c>
      <c r="C32" s="430">
        <f>ALT1a!O32</f>
        <v>381000</v>
      </c>
      <c r="D32" s="365">
        <f t="shared" ref="D32:M32" si="2">SUM(D24:D31)</f>
        <v>1</v>
      </c>
      <c r="E32" s="368">
        <f t="shared" si="2"/>
        <v>85000</v>
      </c>
      <c r="F32" s="376">
        <f t="shared" si="2"/>
        <v>0</v>
      </c>
      <c r="G32" s="368">
        <f t="shared" si="2"/>
        <v>0</v>
      </c>
      <c r="H32" s="365">
        <f t="shared" si="2"/>
        <v>0</v>
      </c>
      <c r="I32" s="368">
        <f t="shared" si="2"/>
        <v>0</v>
      </c>
      <c r="J32" s="365">
        <f t="shared" si="2"/>
        <v>0</v>
      </c>
      <c r="K32" s="368">
        <f t="shared" si="2"/>
        <v>0</v>
      </c>
      <c r="L32" s="365">
        <f t="shared" si="2"/>
        <v>0</v>
      </c>
      <c r="M32" s="368">
        <f t="shared" si="2"/>
        <v>0</v>
      </c>
      <c r="N32" s="365">
        <f>SUM(B32+D32+F32+H32+J32+L32)</f>
        <v>4.5</v>
      </c>
      <c r="O32" s="366">
        <f t="shared" si="1"/>
        <v>466000</v>
      </c>
    </row>
    <row r="33" spans="1:16" s="36" customFormat="1" ht="15" customHeight="1" x14ac:dyDescent="0.35">
      <c r="A33" s="377" t="s">
        <v>22</v>
      </c>
      <c r="B33" s="426">
        <f>ALT1a!N33</f>
        <v>17.5</v>
      </c>
      <c r="C33" s="427">
        <f>ALT1a!O33</f>
        <v>4328125</v>
      </c>
      <c r="D33" s="378">
        <f t="shared" ref="D33:M33" si="3">SUM(D22+D32)</f>
        <v>1</v>
      </c>
      <c r="E33" s="380">
        <f t="shared" si="3"/>
        <v>85000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18.5</v>
      </c>
      <c r="O33" s="382">
        <f t="shared" si="1"/>
        <v>4413125</v>
      </c>
    </row>
    <row r="34" spans="1:16" ht="15" customHeight="1" x14ac:dyDescent="0.35">
      <c r="A34" s="369" t="s">
        <v>93</v>
      </c>
      <c r="B34" s="370"/>
      <c r="C34" s="423"/>
      <c r="D34" s="370"/>
      <c r="E34" s="371"/>
      <c r="F34" s="372"/>
      <c r="G34" s="371"/>
      <c r="H34" s="370"/>
      <c r="I34" s="371"/>
      <c r="J34" s="370"/>
      <c r="K34" s="371"/>
      <c r="L34" s="370"/>
      <c r="M34" s="371"/>
      <c r="N34" s="373" t="s">
        <v>6</v>
      </c>
      <c r="O34" s="374" t="s">
        <v>20</v>
      </c>
      <c r="P34" s="25"/>
    </row>
    <row r="35" spans="1:16" ht="15" customHeight="1" x14ac:dyDescent="0.35">
      <c r="A35" s="342" t="s">
        <v>57</v>
      </c>
      <c r="B35" s="343">
        <f>ALT1a!N35</f>
        <v>4</v>
      </c>
      <c r="C35" s="434">
        <f>ALT1a!O35</f>
        <v>200000</v>
      </c>
      <c r="D35" s="343">
        <v>0</v>
      </c>
      <c r="E35" s="344">
        <v>0</v>
      </c>
      <c r="F35" s="343">
        <v>0</v>
      </c>
      <c r="G35" s="344">
        <v>0</v>
      </c>
      <c r="H35" s="343">
        <v>0</v>
      </c>
      <c r="I35" s="344">
        <v>0</v>
      </c>
      <c r="J35" s="346">
        <v>0</v>
      </c>
      <c r="K35" s="345">
        <v>0</v>
      </c>
      <c r="L35" s="346">
        <v>0</v>
      </c>
      <c r="M35" s="345">
        <v>0</v>
      </c>
      <c r="N35" s="347">
        <f>SUM(B35+D35+F35+H35+J35+L35)</f>
        <v>4</v>
      </c>
      <c r="O35" s="348">
        <f>SUM(C35+E35+G35+I35+K35+M35)</f>
        <v>200000</v>
      </c>
      <c r="P35" s="25"/>
    </row>
    <row r="36" spans="1:16" ht="15" customHeight="1" x14ac:dyDescent="0.35">
      <c r="A36" s="342" t="s">
        <v>58</v>
      </c>
      <c r="B36" s="349" t="s">
        <v>6</v>
      </c>
      <c r="C36" s="434">
        <f>ALT1a!O36</f>
        <v>162000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162000</v>
      </c>
      <c r="P36" s="25"/>
    </row>
    <row r="37" spans="1:16" s="36" customFormat="1" ht="15" customHeight="1" x14ac:dyDescent="0.35">
      <c r="A37" s="383" t="s">
        <v>94</v>
      </c>
      <c r="B37" s="431">
        <f>ALT1a!N37</f>
        <v>4</v>
      </c>
      <c r="C37" s="435">
        <f>ALT1a!O37</f>
        <v>362000</v>
      </c>
      <c r="D37" s="365">
        <f t="shared" ref="D37:M37" si="5">SUM(D35:D36)</f>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4</v>
      </c>
      <c r="O37" s="366">
        <f t="shared" si="4"/>
        <v>362000</v>
      </c>
      <c r="P37" s="35"/>
    </row>
    <row r="38" spans="1:16" ht="15" customHeight="1" x14ac:dyDescent="0.35">
      <c r="A38" s="342" t="s">
        <v>59</v>
      </c>
      <c r="B38" s="343">
        <f>ALT1a!N38</f>
        <v>260</v>
      </c>
      <c r="C38" s="434">
        <f>ALT1a!O38</f>
        <v>12310200</v>
      </c>
      <c r="D38" s="343">
        <v>43</v>
      </c>
      <c r="E38" s="344">
        <v>2036000</v>
      </c>
      <c r="F38" s="343">
        <v>0</v>
      </c>
      <c r="G38" s="344">
        <v>0</v>
      </c>
      <c r="H38" s="343">
        <v>0</v>
      </c>
      <c r="I38" s="344">
        <v>0</v>
      </c>
      <c r="J38" s="343">
        <v>0</v>
      </c>
      <c r="K38" s="344">
        <v>0</v>
      </c>
      <c r="L38" s="346">
        <v>0</v>
      </c>
      <c r="M38" s="345">
        <v>0</v>
      </c>
      <c r="N38" s="347">
        <f>SUM(B38+D38+F38+H38+J38+L38)</f>
        <v>303</v>
      </c>
      <c r="O38" s="348">
        <f t="shared" si="4"/>
        <v>14346200</v>
      </c>
    </row>
    <row r="39" spans="1:16" ht="15" customHeight="1" x14ac:dyDescent="0.35">
      <c r="A39" s="342" t="s">
        <v>60</v>
      </c>
      <c r="B39" s="349" t="s">
        <v>6</v>
      </c>
      <c r="C39" s="434">
        <f>ALT1a!O39</f>
        <v>430000</v>
      </c>
      <c r="D39" s="349" t="s">
        <v>6</v>
      </c>
      <c r="E39" s="345">
        <v>65000</v>
      </c>
      <c r="F39" s="349" t="s">
        <v>6</v>
      </c>
      <c r="G39" s="345">
        <v>0</v>
      </c>
      <c r="H39" s="349" t="s">
        <v>6</v>
      </c>
      <c r="I39" s="345">
        <v>0</v>
      </c>
      <c r="J39" s="349" t="s">
        <v>6</v>
      </c>
      <c r="K39" s="345">
        <v>0</v>
      </c>
      <c r="L39" s="355" t="s">
        <v>6</v>
      </c>
      <c r="M39" s="345">
        <v>0</v>
      </c>
      <c r="N39" s="349" t="s">
        <v>6</v>
      </c>
      <c r="O39" s="348">
        <f t="shared" si="4"/>
        <v>495000</v>
      </c>
    </row>
    <row r="40" spans="1:16" s="36" customFormat="1" ht="15" customHeight="1" x14ac:dyDescent="0.35">
      <c r="A40" s="383" t="s">
        <v>95</v>
      </c>
      <c r="B40" s="501">
        <f>ALT1a!N40</f>
        <v>260</v>
      </c>
      <c r="C40" s="430">
        <f>ALT1a!O40</f>
        <v>12740200</v>
      </c>
      <c r="D40" s="407">
        <f t="shared" ref="D40:M40" si="6">SUM(D38:D39)</f>
        <v>43</v>
      </c>
      <c r="E40" s="368">
        <f t="shared" si="6"/>
        <v>2101000</v>
      </c>
      <c r="F40" s="376">
        <f t="shared" si="6"/>
        <v>0</v>
      </c>
      <c r="G40" s="368">
        <f t="shared" si="6"/>
        <v>0</v>
      </c>
      <c r="H40" s="407">
        <f t="shared" si="6"/>
        <v>0</v>
      </c>
      <c r="I40" s="368">
        <f t="shared" si="6"/>
        <v>0</v>
      </c>
      <c r="J40" s="407">
        <f t="shared" si="6"/>
        <v>0</v>
      </c>
      <c r="K40" s="368">
        <f t="shared" si="6"/>
        <v>0</v>
      </c>
      <c r="L40" s="365">
        <f t="shared" si="6"/>
        <v>0</v>
      </c>
      <c r="M40" s="368">
        <f t="shared" si="6"/>
        <v>0</v>
      </c>
      <c r="N40" s="365">
        <f>SUM(B40+D40+F40+H40+J40+L40)</f>
        <v>303</v>
      </c>
      <c r="O40" s="366">
        <f t="shared" si="4"/>
        <v>14841200</v>
      </c>
    </row>
    <row r="41" spans="1:16" s="36" customFormat="1" ht="15" customHeight="1" x14ac:dyDescent="0.35">
      <c r="A41" s="377" t="s">
        <v>23</v>
      </c>
      <c r="B41" s="499">
        <f>ALT1a!N41</f>
        <v>264</v>
      </c>
      <c r="C41" s="427">
        <f>ALT1a!O41</f>
        <v>13102200</v>
      </c>
      <c r="D41" s="384">
        <f t="shared" ref="D41:M41" si="7">SUM(D40+D37)</f>
        <v>43</v>
      </c>
      <c r="E41" s="380">
        <f t="shared" si="7"/>
        <v>2101000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307</v>
      </c>
      <c r="O41" s="382">
        <f t="shared" si="4"/>
        <v>15203200</v>
      </c>
    </row>
    <row r="42" spans="1:16" s="36" customFormat="1" ht="15" customHeight="1" thickBot="1" x14ac:dyDescent="0.4">
      <c r="A42" s="385" t="s">
        <v>24</v>
      </c>
      <c r="B42" s="500">
        <f>ALT1a!N42</f>
        <v>281.5</v>
      </c>
      <c r="C42" s="428">
        <f>ALT1a!O42</f>
        <v>17430325</v>
      </c>
      <c r="D42" s="388">
        <f t="shared" ref="D42:M42" si="8">SUM(D33+D41)</f>
        <v>44</v>
      </c>
      <c r="E42" s="387">
        <f t="shared" si="8"/>
        <v>2186000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325.5</v>
      </c>
      <c r="O42" s="390">
        <f t="shared" si="4"/>
        <v>19616325</v>
      </c>
      <c r="P42" s="37"/>
    </row>
    <row r="43" spans="1:16" ht="15" customHeight="1" thickTop="1" x14ac:dyDescent="0.35">
      <c r="A43" s="391" t="s">
        <v>25</v>
      </c>
      <c r="B43" s="433" t="s">
        <v>6</v>
      </c>
      <c r="C43" s="440">
        <f>ALT1a!O43</f>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7"/>
  <sheetViews>
    <sheetView showGridLines="0" zoomScaleNormal="10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400" t="s">
        <v>61</v>
      </c>
      <c r="C1" s="318"/>
      <c r="D1" s="401" t="s">
        <v>125</v>
      </c>
      <c r="E1" s="402"/>
      <c r="F1" s="402"/>
      <c r="G1" s="402"/>
      <c r="H1" s="402"/>
      <c r="I1" s="402"/>
      <c r="J1" s="318"/>
      <c r="K1" s="318"/>
      <c r="L1" s="318"/>
      <c r="M1" s="318"/>
      <c r="N1" s="319"/>
      <c r="O1" s="319"/>
    </row>
    <row r="2" spans="1:16" s="7" customFormat="1" ht="12" x14ac:dyDescent="0.4">
      <c r="A2" s="320" t="s">
        <v>128</v>
      </c>
      <c r="B2" s="320"/>
      <c r="C2" s="321" t="s">
        <v>20</v>
      </c>
      <c r="D2" s="320"/>
      <c r="E2" s="322"/>
      <c r="F2" s="323"/>
      <c r="G2" s="324"/>
      <c r="H2" s="320"/>
      <c r="I2" s="320"/>
      <c r="J2" s="320"/>
      <c r="K2" s="318"/>
      <c r="L2" s="318"/>
      <c r="M2" s="318"/>
      <c r="N2" s="325" t="str">
        <f>EXISa!N2</f>
        <v>Date Prepared:  5/18/2010</v>
      </c>
      <c r="O2" s="318"/>
      <c r="P2" s="9"/>
    </row>
    <row r="3" spans="1:16" s="7" customFormat="1" ht="12" x14ac:dyDescent="0.4">
      <c r="A3" s="254" t="str">
        <f>EXISa!A2</f>
        <v>Agency/state entity:  Dept. of Local Planning</v>
      </c>
      <c r="B3" s="319"/>
      <c r="C3" s="319"/>
      <c r="D3" s="519" t="s">
        <v>21</v>
      </c>
      <c r="E3" s="519"/>
      <c r="F3" s="519"/>
      <c r="G3" s="519"/>
      <c r="H3" s="519"/>
      <c r="I3" s="519"/>
      <c r="J3" s="319"/>
      <c r="K3" s="326"/>
      <c r="L3" s="326"/>
      <c r="M3" s="326"/>
      <c r="N3" s="326"/>
      <c r="O3" s="326"/>
      <c r="P3" s="9"/>
    </row>
    <row r="4" spans="1:16" s="7" customFormat="1" ht="12" x14ac:dyDescent="0.4">
      <c r="A4" s="254" t="str">
        <f>EXISa!A3</f>
        <v>Project:  Upgrade Database and Servers</v>
      </c>
      <c r="B4" s="322"/>
      <c r="C4" s="320"/>
      <c r="D4" s="320"/>
      <c r="E4" s="320"/>
      <c r="F4" s="327"/>
      <c r="G4" s="320"/>
      <c r="H4" s="320"/>
      <c r="I4" s="320"/>
      <c r="J4" s="320"/>
      <c r="K4" s="320"/>
      <c r="L4" s="320"/>
      <c r="M4" s="320"/>
      <c r="N4" s="320"/>
      <c r="O4" s="320"/>
      <c r="P4" s="9"/>
    </row>
    <row r="5" spans="1:16" s="16" customFormat="1" x14ac:dyDescent="0.35">
      <c r="A5" s="328"/>
      <c r="B5" s="329" t="s">
        <v>13</v>
      </c>
      <c r="C5" s="330" t="str">
        <f>EXISa!C5</f>
        <v>2009/10</v>
      </c>
      <c r="D5" s="329" t="s">
        <v>13</v>
      </c>
      <c r="E5" s="330" t="str">
        <f>EXISa!E5</f>
        <v>2010/11</v>
      </c>
      <c r="F5" s="329" t="s">
        <v>13</v>
      </c>
      <c r="G5" s="330" t="str">
        <f>EXISa!G5</f>
        <v>2011/12</v>
      </c>
      <c r="H5" s="329" t="s">
        <v>13</v>
      </c>
      <c r="I5" s="330" t="str">
        <f>EXISa!I5</f>
        <v>2012/13</v>
      </c>
      <c r="J5" s="329" t="s">
        <v>13</v>
      </c>
      <c r="K5" s="330" t="str">
        <f>EXISa!K5</f>
        <v>2013/14</v>
      </c>
      <c r="L5" s="329" t="s">
        <v>13</v>
      </c>
      <c r="M5" s="330" t="str">
        <f>EXISa!M5</f>
        <v>2014/15</v>
      </c>
      <c r="N5" s="331"/>
      <c r="O5" s="332" t="s">
        <v>103</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v>3</v>
      </c>
      <c r="C8" s="344">
        <v>150000</v>
      </c>
      <c r="D8" s="343">
        <v>3</v>
      </c>
      <c r="E8" s="344">
        <v>150000</v>
      </c>
      <c r="F8" s="343">
        <v>2</v>
      </c>
      <c r="G8" s="344">
        <v>100000</v>
      </c>
      <c r="H8" s="343">
        <v>2</v>
      </c>
      <c r="I8" s="344">
        <v>100000</v>
      </c>
      <c r="J8" s="343">
        <v>2</v>
      </c>
      <c r="K8" s="344">
        <v>100000</v>
      </c>
      <c r="L8" s="343">
        <v>2</v>
      </c>
      <c r="M8" s="344">
        <v>100000</v>
      </c>
      <c r="N8" s="347">
        <f>SUM(B8+D8+F8+H8+J8+L8)</f>
        <v>14</v>
      </c>
      <c r="O8" s="348">
        <f>SUM(C8+E8+G8+I8+K8+M8)</f>
        <v>700000</v>
      </c>
      <c r="P8" s="25"/>
    </row>
    <row r="9" spans="1:16" ht="11.85" customHeight="1" x14ac:dyDescent="0.35">
      <c r="A9" s="342" t="s">
        <v>44</v>
      </c>
      <c r="B9" s="349"/>
      <c r="C9" s="345">
        <v>495000</v>
      </c>
      <c r="D9" s="349"/>
      <c r="E9" s="345">
        <v>125000</v>
      </c>
      <c r="F9" s="349"/>
      <c r="G9" s="345">
        <v>95000</v>
      </c>
      <c r="H9" s="349"/>
      <c r="I9" s="345">
        <v>95000</v>
      </c>
      <c r="J9" s="349"/>
      <c r="K9" s="345">
        <v>95000</v>
      </c>
      <c r="L9" s="349"/>
      <c r="M9" s="345">
        <v>95000</v>
      </c>
      <c r="N9" s="347" t="s">
        <v>6</v>
      </c>
      <c r="O9" s="348">
        <f>SUM(C9+E9+G9+I9+K9+M9)</f>
        <v>1000000</v>
      </c>
      <c r="P9" s="25"/>
    </row>
    <row r="10" spans="1:16" ht="11.85" customHeight="1" x14ac:dyDescent="0.35">
      <c r="A10" s="342" t="s">
        <v>45</v>
      </c>
      <c r="B10" s="349"/>
      <c r="C10" s="345">
        <v>255000</v>
      </c>
      <c r="D10" s="349"/>
      <c r="E10" s="345">
        <v>175000</v>
      </c>
      <c r="F10" s="349"/>
      <c r="G10" s="345">
        <v>55000</v>
      </c>
      <c r="H10" s="349"/>
      <c r="I10" s="345">
        <v>55000</v>
      </c>
      <c r="J10" s="349"/>
      <c r="K10" s="345">
        <v>55000</v>
      </c>
      <c r="L10" s="349"/>
      <c r="M10" s="345">
        <v>55000</v>
      </c>
      <c r="N10" s="347" t="s">
        <v>6</v>
      </c>
      <c r="O10" s="348">
        <f>SUM(C10+E10+G10+I10+K10+M10)</f>
        <v>650000</v>
      </c>
      <c r="P10" s="25"/>
    </row>
    <row r="11" spans="1:16" ht="11.85" customHeight="1" x14ac:dyDescent="0.35">
      <c r="A11" s="342" t="s">
        <v>46</v>
      </c>
      <c r="B11" s="349"/>
      <c r="C11" s="350">
        <v>75000</v>
      </c>
      <c r="D11" s="349"/>
      <c r="E11" s="350">
        <v>55000</v>
      </c>
      <c r="F11" s="349"/>
      <c r="G11" s="350">
        <v>25000</v>
      </c>
      <c r="H11" s="349"/>
      <c r="I11" s="350">
        <v>25000</v>
      </c>
      <c r="J11" s="349"/>
      <c r="K11" s="350">
        <v>25000</v>
      </c>
      <c r="L11" s="349"/>
      <c r="M11" s="350">
        <v>25000</v>
      </c>
      <c r="N11" s="347" t="s">
        <v>6</v>
      </c>
      <c r="O11" s="348">
        <f>SUM(C11+E11+G11+I11+K11+M11)</f>
        <v>230000</v>
      </c>
      <c r="P11" s="25"/>
    </row>
    <row r="12" spans="1:16" ht="11.85" customHeight="1" x14ac:dyDescent="0.35">
      <c r="A12" s="353" t="s">
        <v>47</v>
      </c>
      <c r="B12" s="59"/>
      <c r="C12" s="60"/>
      <c r="D12" s="59"/>
      <c r="E12" s="60"/>
      <c r="F12" s="59"/>
      <c r="G12" s="60"/>
      <c r="H12" s="59"/>
      <c r="I12" s="60"/>
      <c r="J12" s="59"/>
      <c r="K12" s="60"/>
      <c r="L12" s="59"/>
      <c r="M12" s="60"/>
      <c r="N12" s="61"/>
      <c r="O12" s="62"/>
      <c r="P12" s="25"/>
    </row>
    <row r="13" spans="1:16" ht="11.85" customHeight="1" x14ac:dyDescent="0.35">
      <c r="A13" s="64" t="s">
        <v>48</v>
      </c>
      <c r="B13" s="59"/>
      <c r="C13" s="398">
        <v>600000</v>
      </c>
      <c r="D13" s="59"/>
      <c r="E13" s="398">
        <v>300000</v>
      </c>
      <c r="F13" s="59"/>
      <c r="G13" s="398">
        <v>200000</v>
      </c>
      <c r="H13" s="59"/>
      <c r="I13" s="398">
        <v>200000</v>
      </c>
      <c r="J13" s="59"/>
      <c r="K13" s="398">
        <v>200000</v>
      </c>
      <c r="L13" s="59"/>
      <c r="M13" s="398">
        <v>200000</v>
      </c>
      <c r="N13" s="61" t="s">
        <v>6</v>
      </c>
      <c r="O13" s="403">
        <f t="shared" ref="O13:O21" si="0">SUM(C13+E13+G13+I13+K13+M13)</f>
        <v>1700000</v>
      </c>
      <c r="P13" s="25"/>
    </row>
    <row r="14" spans="1:16" ht="11.85" customHeight="1" x14ac:dyDescent="0.35">
      <c r="A14" s="64" t="s">
        <v>49</v>
      </c>
      <c r="B14" s="59"/>
      <c r="C14" s="398">
        <v>50000</v>
      </c>
      <c r="D14" s="59"/>
      <c r="E14" s="398">
        <v>45000</v>
      </c>
      <c r="F14" s="59"/>
      <c r="G14" s="398">
        <v>37500</v>
      </c>
      <c r="H14" s="59"/>
      <c r="I14" s="398">
        <v>37500</v>
      </c>
      <c r="J14" s="59"/>
      <c r="K14" s="398">
        <v>37500</v>
      </c>
      <c r="L14" s="59"/>
      <c r="M14" s="398">
        <v>37500</v>
      </c>
      <c r="N14" s="61" t="s">
        <v>6</v>
      </c>
      <c r="O14" s="403">
        <f t="shared" si="0"/>
        <v>245000</v>
      </c>
      <c r="P14" s="25"/>
    </row>
    <row r="15" spans="1:16" ht="11.85" customHeight="1" x14ac:dyDescent="0.35">
      <c r="A15" s="64" t="s">
        <v>50</v>
      </c>
      <c r="B15" s="59"/>
      <c r="C15" s="398">
        <v>25000</v>
      </c>
      <c r="D15" s="59"/>
      <c r="E15" s="398">
        <v>18500</v>
      </c>
      <c r="F15" s="59"/>
      <c r="G15" s="398">
        <v>12500</v>
      </c>
      <c r="H15" s="59"/>
      <c r="I15" s="398">
        <v>12500</v>
      </c>
      <c r="J15" s="59"/>
      <c r="K15" s="398">
        <v>12500</v>
      </c>
      <c r="L15" s="59"/>
      <c r="M15" s="398">
        <v>12500</v>
      </c>
      <c r="N15" s="61" t="s">
        <v>6</v>
      </c>
      <c r="O15" s="403">
        <f t="shared" si="0"/>
        <v>93500</v>
      </c>
      <c r="P15" s="25"/>
    </row>
    <row r="16" spans="1:16" ht="11.85" customHeight="1" x14ac:dyDescent="0.35">
      <c r="A16" s="64" t="s">
        <v>51</v>
      </c>
      <c r="B16" s="59"/>
      <c r="C16" s="398">
        <v>15000</v>
      </c>
      <c r="D16" s="59"/>
      <c r="E16" s="398">
        <v>12500</v>
      </c>
      <c r="F16" s="59"/>
      <c r="G16" s="398">
        <v>1000</v>
      </c>
      <c r="H16" s="59"/>
      <c r="I16" s="398">
        <v>1000</v>
      </c>
      <c r="J16" s="59"/>
      <c r="K16" s="398">
        <v>1000</v>
      </c>
      <c r="L16" s="59"/>
      <c r="M16" s="398">
        <v>1000</v>
      </c>
      <c r="N16" s="61" t="s">
        <v>6</v>
      </c>
      <c r="O16" s="403">
        <f t="shared" si="0"/>
        <v>31500</v>
      </c>
      <c r="P16" s="25"/>
    </row>
    <row r="17" spans="1:16" ht="11.85" customHeight="1" x14ac:dyDescent="0.35">
      <c r="A17" s="64" t="s">
        <v>52</v>
      </c>
      <c r="B17" s="59"/>
      <c r="C17" s="398">
        <v>25000</v>
      </c>
      <c r="D17" s="59"/>
      <c r="E17" s="398">
        <v>0</v>
      </c>
      <c r="F17" s="59"/>
      <c r="G17" s="398">
        <v>0</v>
      </c>
      <c r="H17" s="59"/>
      <c r="I17" s="398">
        <v>0</v>
      </c>
      <c r="J17" s="59"/>
      <c r="K17" s="398">
        <v>0</v>
      </c>
      <c r="L17" s="59"/>
      <c r="M17" s="398">
        <v>0</v>
      </c>
      <c r="N17" s="61" t="s">
        <v>6</v>
      </c>
      <c r="O17" s="403">
        <f t="shared" si="0"/>
        <v>25000</v>
      </c>
      <c r="P17" s="25"/>
    </row>
    <row r="18" spans="1:16" ht="11.85" customHeight="1" x14ac:dyDescent="0.35">
      <c r="A18" s="354" t="s">
        <v>53</v>
      </c>
      <c r="B18" s="355" t="s">
        <v>6</v>
      </c>
      <c r="C18" s="356">
        <f>SUM(C13:C17)</f>
        <v>715000</v>
      </c>
      <c r="D18" s="355" t="s">
        <v>6</v>
      </c>
      <c r="E18" s="356">
        <f>SUM(E13:E17)</f>
        <v>376000</v>
      </c>
      <c r="F18" s="355" t="s">
        <v>6</v>
      </c>
      <c r="G18" s="356">
        <f>SUM(G13:G17)</f>
        <v>251000</v>
      </c>
      <c r="H18" s="355" t="s">
        <v>6</v>
      </c>
      <c r="I18" s="356">
        <f>SUM(I13:I17)</f>
        <v>251000</v>
      </c>
      <c r="J18" s="355" t="s">
        <v>6</v>
      </c>
      <c r="K18" s="356">
        <f>SUM(K13:K17)</f>
        <v>251000</v>
      </c>
      <c r="L18" s="355" t="s">
        <v>6</v>
      </c>
      <c r="M18" s="356">
        <f>SUM(M13:M17)</f>
        <v>251000</v>
      </c>
      <c r="N18" s="360" t="s">
        <v>6</v>
      </c>
      <c r="O18" s="361">
        <f t="shared" si="0"/>
        <v>2095000</v>
      </c>
      <c r="P18" s="25"/>
    </row>
    <row r="19" spans="1:16" ht="11.85" customHeight="1" x14ac:dyDescent="0.35">
      <c r="A19" s="342" t="s">
        <v>37</v>
      </c>
      <c r="B19" s="349" t="s">
        <v>6</v>
      </c>
      <c r="C19" s="350">
        <v>7900</v>
      </c>
      <c r="D19" s="349" t="s">
        <v>6</v>
      </c>
      <c r="E19" s="350">
        <v>5500</v>
      </c>
      <c r="F19" s="349" t="s">
        <v>6</v>
      </c>
      <c r="G19" s="350">
        <v>2500</v>
      </c>
      <c r="H19" s="349" t="s">
        <v>6</v>
      </c>
      <c r="I19" s="350">
        <v>2500</v>
      </c>
      <c r="J19" s="349" t="s">
        <v>6</v>
      </c>
      <c r="K19" s="350">
        <v>2500</v>
      </c>
      <c r="L19" s="349" t="s">
        <v>6</v>
      </c>
      <c r="M19" s="350">
        <v>2500</v>
      </c>
      <c r="N19" s="347" t="s">
        <v>6</v>
      </c>
      <c r="O19" s="348">
        <f t="shared" si="0"/>
        <v>23400</v>
      </c>
      <c r="P19" s="25"/>
    </row>
    <row r="20" spans="1:16" ht="11.85" customHeight="1" x14ac:dyDescent="0.35">
      <c r="A20" s="342" t="s">
        <v>131</v>
      </c>
      <c r="B20" s="349"/>
      <c r="C20" s="350">
        <v>5000</v>
      </c>
      <c r="D20" s="349"/>
      <c r="E20" s="350">
        <v>0</v>
      </c>
      <c r="F20" s="349"/>
      <c r="G20" s="350">
        <v>0</v>
      </c>
      <c r="H20" s="349"/>
      <c r="I20" s="350">
        <v>0</v>
      </c>
      <c r="J20" s="349"/>
      <c r="K20" s="350">
        <v>0</v>
      </c>
      <c r="L20" s="349"/>
      <c r="M20" s="350">
        <v>0</v>
      </c>
      <c r="N20" s="347" t="s">
        <v>6</v>
      </c>
      <c r="O20" s="348">
        <f>SUM(C20+E20+G20+I20+K20+M20)</f>
        <v>5000</v>
      </c>
      <c r="P20" s="25"/>
    </row>
    <row r="21" spans="1:16" ht="11.85" customHeight="1" x14ac:dyDescent="0.35">
      <c r="A21" s="342" t="s">
        <v>38</v>
      </c>
      <c r="B21" s="349" t="s">
        <v>6</v>
      </c>
      <c r="C21" s="362">
        <v>12650</v>
      </c>
      <c r="D21" s="349" t="s">
        <v>6</v>
      </c>
      <c r="E21" s="362">
        <v>5425</v>
      </c>
      <c r="F21" s="349" t="s">
        <v>6</v>
      </c>
      <c r="G21" s="362">
        <v>0</v>
      </c>
      <c r="H21" s="349" t="s">
        <v>6</v>
      </c>
      <c r="I21" s="362">
        <v>0</v>
      </c>
      <c r="J21" s="349" t="s">
        <v>6</v>
      </c>
      <c r="K21" s="362">
        <v>0</v>
      </c>
      <c r="L21" s="349" t="s">
        <v>6</v>
      </c>
      <c r="M21" s="362">
        <v>0</v>
      </c>
      <c r="N21" s="347" t="s">
        <v>6</v>
      </c>
      <c r="O21" s="348">
        <f t="shared" si="0"/>
        <v>18075</v>
      </c>
      <c r="P21" s="25"/>
    </row>
    <row r="22" spans="1:16" s="36" customFormat="1" ht="15" customHeight="1" x14ac:dyDescent="0.35">
      <c r="A22" s="364" t="s">
        <v>54</v>
      </c>
      <c r="B22" s="365">
        <f>SUM(B8:B21)</f>
        <v>3</v>
      </c>
      <c r="C22" s="366">
        <f>SUM(C8:C11)+C18+C19+C20+C21</f>
        <v>1715550</v>
      </c>
      <c r="D22" s="367">
        <f>SUM(D8:D21)</f>
        <v>3</v>
      </c>
      <c r="E22" s="366">
        <f>SUM(E8:E11)+E18+E19+E20+E21</f>
        <v>891925</v>
      </c>
      <c r="F22" s="367">
        <f>SUM(F8:F21)</f>
        <v>2</v>
      </c>
      <c r="G22" s="366">
        <f>SUM(G8:G11)+G18+G19+G20+G21</f>
        <v>528500</v>
      </c>
      <c r="H22" s="367">
        <f>SUM(H8:H21)</f>
        <v>2</v>
      </c>
      <c r="I22" s="366">
        <f>SUM(I8:I11)+I18+I19+I20+I21</f>
        <v>528500</v>
      </c>
      <c r="J22" s="367">
        <f>SUM(J8:J21)</f>
        <v>2</v>
      </c>
      <c r="K22" s="366">
        <f>SUM(K8:K11)+K18+K19+K20+K21</f>
        <v>528500</v>
      </c>
      <c r="L22" s="367">
        <f>SUM(L8)</f>
        <v>2</v>
      </c>
      <c r="M22" s="366">
        <f>SUM(M8:M11)+M18+M19+M20+M21</f>
        <v>528500</v>
      </c>
      <c r="N22" s="365">
        <f>SUM(B22+D22+F22+H22+J22+L22)</f>
        <v>14</v>
      </c>
      <c r="O22" s="366">
        <f>SUM(C22+E22+G22+I22+K22+M22)</f>
        <v>4721475</v>
      </c>
      <c r="P22" s="35"/>
    </row>
    <row r="23" spans="1:16" ht="11.85" customHeight="1" x14ac:dyDescent="0.35">
      <c r="A23" s="369" t="s">
        <v>92</v>
      </c>
      <c r="B23" s="370"/>
      <c r="C23" s="371"/>
      <c r="D23" s="370"/>
      <c r="E23" s="371"/>
      <c r="F23" s="372"/>
      <c r="G23" s="371"/>
      <c r="H23" s="370"/>
      <c r="I23" s="371"/>
      <c r="J23" s="370"/>
      <c r="K23" s="371"/>
      <c r="L23" s="370"/>
      <c r="M23" s="371"/>
      <c r="N23" s="373" t="s">
        <v>6</v>
      </c>
      <c r="O23" s="374" t="s">
        <v>6</v>
      </c>
    </row>
    <row r="24" spans="1:16" ht="11.85" customHeight="1" x14ac:dyDescent="0.35">
      <c r="A24" s="342" t="s">
        <v>43</v>
      </c>
      <c r="B24" s="346">
        <v>0</v>
      </c>
      <c r="C24" s="345">
        <v>0</v>
      </c>
      <c r="D24" s="346">
        <v>0</v>
      </c>
      <c r="E24" s="345">
        <v>0</v>
      </c>
      <c r="F24" s="346">
        <v>0.5</v>
      </c>
      <c r="G24" s="345">
        <v>25000</v>
      </c>
      <c r="H24" s="346">
        <v>1</v>
      </c>
      <c r="I24" s="345">
        <v>50000</v>
      </c>
      <c r="J24" s="346">
        <v>1</v>
      </c>
      <c r="K24" s="345">
        <v>50000</v>
      </c>
      <c r="L24" s="346">
        <v>1</v>
      </c>
      <c r="M24" s="345">
        <v>50000</v>
      </c>
      <c r="N24" s="347">
        <f>SUM(B24+D24+F24+H24+J24+L24)</f>
        <v>3.5</v>
      </c>
      <c r="O24" s="348">
        <f>SUM(C24+E24+G24+I24+K24+M24)</f>
        <v>175000</v>
      </c>
    </row>
    <row r="25" spans="1:16" ht="11.85" customHeight="1" x14ac:dyDescent="0.35">
      <c r="A25" s="342" t="s">
        <v>55</v>
      </c>
      <c r="B25" s="349" t="s">
        <v>6</v>
      </c>
      <c r="C25" s="345">
        <v>2500</v>
      </c>
      <c r="D25" s="349" t="s">
        <v>6</v>
      </c>
      <c r="E25" s="345">
        <v>3500</v>
      </c>
      <c r="F25" s="349" t="s">
        <v>6</v>
      </c>
      <c r="G25" s="345">
        <v>3500</v>
      </c>
      <c r="H25" s="349" t="s">
        <v>6</v>
      </c>
      <c r="I25" s="345">
        <v>3500</v>
      </c>
      <c r="J25" s="349" t="s">
        <v>6</v>
      </c>
      <c r="K25" s="345">
        <v>3500</v>
      </c>
      <c r="L25" s="349" t="s">
        <v>6</v>
      </c>
      <c r="M25" s="345">
        <v>3500</v>
      </c>
      <c r="N25" s="349" t="s">
        <v>6</v>
      </c>
      <c r="O25" s="348">
        <f t="shared" ref="O25:O31" si="1">SUM(C25+E25+G25+I25+K25+M25)</f>
        <v>20000</v>
      </c>
    </row>
    <row r="26" spans="1:16" ht="11.85" customHeight="1" x14ac:dyDescent="0.35">
      <c r="A26" s="342" t="s">
        <v>35</v>
      </c>
      <c r="B26" s="349"/>
      <c r="C26" s="345">
        <v>2500</v>
      </c>
      <c r="D26" s="349"/>
      <c r="E26" s="345">
        <v>5000</v>
      </c>
      <c r="F26" s="349"/>
      <c r="G26" s="345">
        <v>8000</v>
      </c>
      <c r="H26" s="349"/>
      <c r="I26" s="345">
        <v>8000</v>
      </c>
      <c r="J26" s="349"/>
      <c r="K26" s="345">
        <v>8000</v>
      </c>
      <c r="L26" s="349"/>
      <c r="M26" s="345">
        <v>8000</v>
      </c>
      <c r="N26" s="349"/>
      <c r="O26" s="348">
        <f t="shared" si="1"/>
        <v>39500</v>
      </c>
    </row>
    <row r="27" spans="1:16" ht="11.85" customHeight="1" x14ac:dyDescent="0.35">
      <c r="A27" s="342" t="s">
        <v>46</v>
      </c>
      <c r="B27" s="349" t="s">
        <v>6</v>
      </c>
      <c r="C27" s="345">
        <v>5500</v>
      </c>
      <c r="D27" s="349" t="s">
        <v>6</v>
      </c>
      <c r="E27" s="345">
        <v>16000</v>
      </c>
      <c r="F27" s="349" t="s">
        <v>6</v>
      </c>
      <c r="G27" s="345">
        <v>19000</v>
      </c>
      <c r="H27" s="349" t="s">
        <v>6</v>
      </c>
      <c r="I27" s="345">
        <v>22500</v>
      </c>
      <c r="J27" s="349" t="s">
        <v>6</v>
      </c>
      <c r="K27" s="345">
        <v>22500</v>
      </c>
      <c r="L27" s="349" t="s">
        <v>6</v>
      </c>
      <c r="M27" s="345">
        <v>22500</v>
      </c>
      <c r="N27" s="349" t="s">
        <v>6</v>
      </c>
      <c r="O27" s="348">
        <f t="shared" si="1"/>
        <v>108000</v>
      </c>
    </row>
    <row r="28" spans="1:16" ht="11.85" customHeight="1" x14ac:dyDescent="0.35">
      <c r="A28" s="342" t="s">
        <v>47</v>
      </c>
      <c r="B28" s="349" t="s">
        <v>6</v>
      </c>
      <c r="C28" s="345">
        <v>15000</v>
      </c>
      <c r="D28" s="349" t="s">
        <v>6</v>
      </c>
      <c r="E28" s="345">
        <v>7500</v>
      </c>
      <c r="F28" s="349" t="s">
        <v>6</v>
      </c>
      <c r="G28" s="345">
        <v>0</v>
      </c>
      <c r="H28" s="349" t="s">
        <v>6</v>
      </c>
      <c r="I28" s="345">
        <v>0</v>
      </c>
      <c r="J28" s="349" t="s">
        <v>6</v>
      </c>
      <c r="K28" s="345">
        <v>0</v>
      </c>
      <c r="L28" s="349" t="s">
        <v>6</v>
      </c>
      <c r="M28" s="345">
        <v>0</v>
      </c>
      <c r="N28" s="349" t="s">
        <v>6</v>
      </c>
      <c r="O28" s="348">
        <f t="shared" si="1"/>
        <v>22500</v>
      </c>
    </row>
    <row r="29" spans="1:16" ht="11.85" customHeight="1" x14ac:dyDescent="0.35">
      <c r="A29" s="342" t="s">
        <v>37</v>
      </c>
      <c r="B29" s="349"/>
      <c r="C29" s="345">
        <v>2500</v>
      </c>
      <c r="D29" s="349"/>
      <c r="E29" s="345">
        <v>2500</v>
      </c>
      <c r="F29" s="349"/>
      <c r="G29" s="345">
        <v>0</v>
      </c>
      <c r="H29" s="349"/>
      <c r="I29" s="345">
        <v>0</v>
      </c>
      <c r="J29" s="349"/>
      <c r="K29" s="345">
        <v>0</v>
      </c>
      <c r="L29" s="349"/>
      <c r="M29" s="345">
        <v>0</v>
      </c>
      <c r="N29" s="349"/>
      <c r="O29" s="348">
        <f t="shared" si="1"/>
        <v>5000</v>
      </c>
    </row>
    <row r="30" spans="1:16" ht="11.85" customHeight="1" x14ac:dyDescent="0.35">
      <c r="A30" s="342" t="s">
        <v>131</v>
      </c>
      <c r="B30" s="349"/>
      <c r="C30" s="345">
        <v>0</v>
      </c>
      <c r="D30" s="349"/>
      <c r="E30" s="345">
        <v>0</v>
      </c>
      <c r="F30" s="349"/>
      <c r="G30" s="345">
        <v>0</v>
      </c>
      <c r="H30" s="349"/>
      <c r="I30" s="345">
        <v>0</v>
      </c>
      <c r="J30" s="349"/>
      <c r="K30" s="345">
        <v>0</v>
      </c>
      <c r="L30" s="349"/>
      <c r="M30" s="345">
        <v>0</v>
      </c>
      <c r="N30" s="349"/>
      <c r="O30" s="348">
        <f>SUM(C30+E30+G30+I30+K30+M30)</f>
        <v>0</v>
      </c>
    </row>
    <row r="31" spans="1:16" ht="11.85" customHeight="1" x14ac:dyDescent="0.35">
      <c r="A31" s="342" t="s">
        <v>38</v>
      </c>
      <c r="B31" s="349" t="s">
        <v>6</v>
      </c>
      <c r="C31" s="345">
        <v>5000</v>
      </c>
      <c r="D31" s="349" t="s">
        <v>6</v>
      </c>
      <c r="E31" s="345">
        <v>1000</v>
      </c>
      <c r="F31" s="349" t="s">
        <v>6</v>
      </c>
      <c r="G31" s="345">
        <v>0</v>
      </c>
      <c r="H31" s="349" t="s">
        <v>6</v>
      </c>
      <c r="I31" s="345">
        <v>0</v>
      </c>
      <c r="J31" s="349" t="s">
        <v>6</v>
      </c>
      <c r="K31" s="345">
        <v>0</v>
      </c>
      <c r="L31" s="349" t="s">
        <v>6</v>
      </c>
      <c r="M31" s="345">
        <v>0</v>
      </c>
      <c r="N31" s="349" t="s">
        <v>6</v>
      </c>
      <c r="O31" s="348">
        <f t="shared" si="1"/>
        <v>6000</v>
      </c>
    </row>
    <row r="32" spans="1:16" s="36" customFormat="1" ht="15" customHeight="1" x14ac:dyDescent="0.35">
      <c r="A32" s="375" t="s">
        <v>56</v>
      </c>
      <c r="B32" s="365">
        <f t="shared" ref="B32:M32" si="2">SUM(B24:B31)</f>
        <v>0</v>
      </c>
      <c r="C32" s="368">
        <f t="shared" si="2"/>
        <v>33000</v>
      </c>
      <c r="D32" s="365">
        <f t="shared" si="2"/>
        <v>0</v>
      </c>
      <c r="E32" s="368">
        <f t="shared" si="2"/>
        <v>35500</v>
      </c>
      <c r="F32" s="376">
        <f t="shared" si="2"/>
        <v>0.5</v>
      </c>
      <c r="G32" s="368">
        <f t="shared" si="2"/>
        <v>55500</v>
      </c>
      <c r="H32" s="376">
        <f t="shared" si="2"/>
        <v>1</v>
      </c>
      <c r="I32" s="368">
        <f t="shared" si="2"/>
        <v>84000</v>
      </c>
      <c r="J32" s="365">
        <f t="shared" si="2"/>
        <v>1</v>
      </c>
      <c r="K32" s="368">
        <f t="shared" si="2"/>
        <v>84000</v>
      </c>
      <c r="L32" s="365">
        <f t="shared" si="2"/>
        <v>1</v>
      </c>
      <c r="M32" s="368">
        <f t="shared" si="2"/>
        <v>84000</v>
      </c>
      <c r="N32" s="365">
        <f>SUM(B32+D32+F32+H32+J32+L32)</f>
        <v>3.5</v>
      </c>
      <c r="O32" s="366">
        <f>SUM(C32+E32+G32+I32+K32+M32)</f>
        <v>376000</v>
      </c>
    </row>
    <row r="33" spans="1:16" s="36" customFormat="1" ht="15" customHeight="1" x14ac:dyDescent="0.35">
      <c r="A33" s="377" t="s">
        <v>22</v>
      </c>
      <c r="B33" s="378">
        <f t="shared" ref="B33:M33" si="3">SUM(B22+B32)</f>
        <v>3</v>
      </c>
      <c r="C33" s="379">
        <f t="shared" si="3"/>
        <v>1748550</v>
      </c>
      <c r="D33" s="378">
        <f t="shared" si="3"/>
        <v>3</v>
      </c>
      <c r="E33" s="380">
        <f t="shared" si="3"/>
        <v>927425</v>
      </c>
      <c r="F33" s="381">
        <f t="shared" si="3"/>
        <v>2.5</v>
      </c>
      <c r="G33" s="380">
        <f t="shared" si="3"/>
        <v>584000</v>
      </c>
      <c r="H33" s="378">
        <f t="shared" si="3"/>
        <v>3</v>
      </c>
      <c r="I33" s="380">
        <f t="shared" si="3"/>
        <v>612500</v>
      </c>
      <c r="J33" s="378">
        <f t="shared" si="3"/>
        <v>3</v>
      </c>
      <c r="K33" s="380">
        <f t="shared" si="3"/>
        <v>612500</v>
      </c>
      <c r="L33" s="378">
        <f t="shared" si="3"/>
        <v>3</v>
      </c>
      <c r="M33" s="380">
        <f t="shared" si="3"/>
        <v>612500</v>
      </c>
      <c r="N33" s="378">
        <f>SUM(B33+D33+F33+H33+J33+L33)</f>
        <v>17.5</v>
      </c>
      <c r="O33" s="382">
        <f>SUM(C33+E33+G33+I33+K33+M33)</f>
        <v>5097475</v>
      </c>
    </row>
    <row r="34" spans="1:16" ht="15" customHeight="1" x14ac:dyDescent="0.35">
      <c r="A34" s="369" t="s">
        <v>93</v>
      </c>
      <c r="B34" s="370"/>
      <c r="C34" s="371"/>
      <c r="D34" s="370"/>
      <c r="E34" s="371"/>
      <c r="F34" s="372"/>
      <c r="G34" s="371"/>
      <c r="H34" s="370"/>
      <c r="I34" s="371"/>
      <c r="J34" s="370"/>
      <c r="K34" s="371"/>
      <c r="L34" s="370"/>
      <c r="M34" s="371"/>
      <c r="N34" s="373" t="s">
        <v>6</v>
      </c>
      <c r="O34" s="374" t="s">
        <v>20</v>
      </c>
      <c r="P34" s="25"/>
    </row>
    <row r="35" spans="1:16" ht="15" customHeight="1" x14ac:dyDescent="0.35">
      <c r="A35" s="342" t="s">
        <v>57</v>
      </c>
      <c r="B35" s="343">
        <v>1</v>
      </c>
      <c r="C35" s="344">
        <v>50000</v>
      </c>
      <c r="D35" s="343">
        <v>1</v>
      </c>
      <c r="E35" s="344">
        <v>50000</v>
      </c>
      <c r="F35" s="343">
        <v>0.5</v>
      </c>
      <c r="G35" s="344">
        <v>25000</v>
      </c>
      <c r="H35" s="343">
        <v>0.5</v>
      </c>
      <c r="I35" s="344">
        <v>25000</v>
      </c>
      <c r="J35" s="343">
        <v>0.5</v>
      </c>
      <c r="K35" s="344">
        <v>25000</v>
      </c>
      <c r="L35" s="343">
        <v>0.5</v>
      </c>
      <c r="M35" s="344">
        <v>25000</v>
      </c>
      <c r="N35" s="347">
        <f>SUM(B35+D35+F35+H35+J35+L35)</f>
        <v>4</v>
      </c>
      <c r="O35" s="348">
        <f>SUM(C35+E35+G35+I35+K35+M35)</f>
        <v>200000</v>
      </c>
      <c r="P35" s="25"/>
    </row>
    <row r="36" spans="1:16" ht="15" customHeight="1" x14ac:dyDescent="0.35">
      <c r="A36" s="342" t="s">
        <v>58</v>
      </c>
      <c r="B36" s="349" t="s">
        <v>6</v>
      </c>
      <c r="C36" s="344">
        <v>40500</v>
      </c>
      <c r="D36" s="349" t="s">
        <v>6</v>
      </c>
      <c r="E36" s="344">
        <v>40500</v>
      </c>
      <c r="F36" s="349" t="s">
        <v>6</v>
      </c>
      <c r="G36" s="344">
        <v>20250</v>
      </c>
      <c r="H36" s="349" t="s">
        <v>6</v>
      </c>
      <c r="I36" s="344">
        <v>20250</v>
      </c>
      <c r="J36" s="349" t="s">
        <v>6</v>
      </c>
      <c r="K36" s="344">
        <v>20250</v>
      </c>
      <c r="L36" s="349" t="s">
        <v>6</v>
      </c>
      <c r="M36" s="344">
        <v>20250</v>
      </c>
      <c r="N36" s="349" t="s">
        <v>6</v>
      </c>
      <c r="O36" s="348">
        <f>SUM(C36+E36+G36+I36+K36+M36)</f>
        <v>162000</v>
      </c>
      <c r="P36" s="25"/>
    </row>
    <row r="37" spans="1:16" s="36" customFormat="1" ht="15" customHeight="1" x14ac:dyDescent="0.35">
      <c r="A37" s="383" t="s">
        <v>94</v>
      </c>
      <c r="B37" s="365">
        <f t="shared" ref="B37:M37" si="4">SUM(B35:B36)</f>
        <v>1</v>
      </c>
      <c r="C37" s="368">
        <f t="shared" si="4"/>
        <v>90500</v>
      </c>
      <c r="D37" s="365">
        <f t="shared" si="4"/>
        <v>1</v>
      </c>
      <c r="E37" s="368">
        <f t="shared" si="4"/>
        <v>90500</v>
      </c>
      <c r="F37" s="376">
        <f t="shared" si="4"/>
        <v>0.5</v>
      </c>
      <c r="G37" s="368">
        <f t="shared" si="4"/>
        <v>45250</v>
      </c>
      <c r="H37" s="365">
        <f t="shared" si="4"/>
        <v>0.5</v>
      </c>
      <c r="I37" s="368">
        <f t="shared" si="4"/>
        <v>45250</v>
      </c>
      <c r="J37" s="365">
        <f t="shared" si="4"/>
        <v>0.5</v>
      </c>
      <c r="K37" s="368">
        <f t="shared" si="4"/>
        <v>45250</v>
      </c>
      <c r="L37" s="365">
        <f t="shared" si="4"/>
        <v>0.5</v>
      </c>
      <c r="M37" s="368">
        <f t="shared" si="4"/>
        <v>45250</v>
      </c>
      <c r="N37" s="365">
        <f>SUM(B37+D37+F37+H37+J37+L37)</f>
        <v>4</v>
      </c>
      <c r="O37" s="366">
        <f t="shared" ref="O37:O43" si="5">SUM(C37+E37+G37+I37+K37+M37)</f>
        <v>362000</v>
      </c>
      <c r="P37" s="35"/>
    </row>
    <row r="38" spans="1:16" ht="15" customHeight="1" x14ac:dyDescent="0.35">
      <c r="A38" s="342" t="s">
        <v>59</v>
      </c>
      <c r="B38" s="343">
        <v>44</v>
      </c>
      <c r="C38" s="344">
        <v>2083100</v>
      </c>
      <c r="D38" s="343">
        <v>44</v>
      </c>
      <c r="E38" s="344">
        <v>2083100</v>
      </c>
      <c r="F38" s="343">
        <v>43</v>
      </c>
      <c r="G38" s="344">
        <v>2036000</v>
      </c>
      <c r="H38" s="343">
        <v>42</v>
      </c>
      <c r="I38" s="344">
        <v>1988000</v>
      </c>
      <c r="J38" s="343">
        <v>42</v>
      </c>
      <c r="K38" s="344">
        <v>1988000</v>
      </c>
      <c r="L38" s="343">
        <v>42</v>
      </c>
      <c r="M38" s="344">
        <v>1988000</v>
      </c>
      <c r="N38" s="347">
        <f>SUM(B38+D38+F38+H38+J38+L38)</f>
        <v>257</v>
      </c>
      <c r="O38" s="348">
        <f t="shared" si="5"/>
        <v>12166200</v>
      </c>
    </row>
    <row r="39" spans="1:16" ht="15" customHeight="1" x14ac:dyDescent="0.35">
      <c r="A39" s="342" t="s">
        <v>60</v>
      </c>
      <c r="B39" s="349" t="s">
        <v>6</v>
      </c>
      <c r="C39" s="345">
        <v>85000</v>
      </c>
      <c r="D39" s="349" t="s">
        <v>6</v>
      </c>
      <c r="E39" s="345">
        <v>85000</v>
      </c>
      <c r="F39" s="349" t="s">
        <v>6</v>
      </c>
      <c r="G39" s="345">
        <v>65000</v>
      </c>
      <c r="H39" s="349" t="s">
        <v>6</v>
      </c>
      <c r="I39" s="345">
        <v>42500</v>
      </c>
      <c r="J39" s="349" t="s">
        <v>6</v>
      </c>
      <c r="K39" s="345">
        <v>42500</v>
      </c>
      <c r="L39" s="349" t="s">
        <v>6</v>
      </c>
      <c r="M39" s="345">
        <v>42500</v>
      </c>
      <c r="N39" s="349" t="s">
        <v>6</v>
      </c>
      <c r="O39" s="348">
        <f t="shared" si="5"/>
        <v>362500</v>
      </c>
    </row>
    <row r="40" spans="1:16" s="36" customFormat="1" ht="15" customHeight="1" x14ac:dyDescent="0.35">
      <c r="A40" s="383" t="s">
        <v>95</v>
      </c>
      <c r="B40" s="365">
        <f t="shared" ref="B40:M40" si="6">SUM(B38:B39)</f>
        <v>44</v>
      </c>
      <c r="C40" s="368">
        <f t="shared" si="6"/>
        <v>2168100</v>
      </c>
      <c r="D40" s="407">
        <f t="shared" si="6"/>
        <v>44</v>
      </c>
      <c r="E40" s="368">
        <f t="shared" si="6"/>
        <v>2168100</v>
      </c>
      <c r="F40" s="376">
        <f t="shared" si="6"/>
        <v>43</v>
      </c>
      <c r="G40" s="368">
        <f t="shared" si="6"/>
        <v>2101000</v>
      </c>
      <c r="H40" s="407">
        <f t="shared" si="6"/>
        <v>42</v>
      </c>
      <c r="I40" s="368">
        <f t="shared" si="6"/>
        <v>2030500</v>
      </c>
      <c r="J40" s="407">
        <f t="shared" si="6"/>
        <v>42</v>
      </c>
      <c r="K40" s="368">
        <f t="shared" si="6"/>
        <v>2030500</v>
      </c>
      <c r="L40" s="365">
        <f t="shared" si="6"/>
        <v>42</v>
      </c>
      <c r="M40" s="368">
        <f t="shared" si="6"/>
        <v>2030500</v>
      </c>
      <c r="N40" s="365">
        <f>SUM(B40+D40+F40+H40+J40+L40)</f>
        <v>257</v>
      </c>
      <c r="O40" s="366">
        <f t="shared" si="5"/>
        <v>12528700</v>
      </c>
    </row>
    <row r="41" spans="1:16" s="36" customFormat="1" ht="15" customHeight="1" x14ac:dyDescent="0.35">
      <c r="A41" s="377" t="s">
        <v>23</v>
      </c>
      <c r="B41" s="378">
        <f>SUM(B37+B40)</f>
        <v>45</v>
      </c>
      <c r="C41" s="380">
        <f t="shared" ref="C41:M41" si="7">SUM(C40+C37)</f>
        <v>2258600</v>
      </c>
      <c r="D41" s="384">
        <f t="shared" si="7"/>
        <v>45</v>
      </c>
      <c r="E41" s="380">
        <f t="shared" si="7"/>
        <v>2258600</v>
      </c>
      <c r="F41" s="381">
        <f t="shared" si="7"/>
        <v>43.5</v>
      </c>
      <c r="G41" s="380">
        <f t="shared" si="7"/>
        <v>2146250</v>
      </c>
      <c r="H41" s="384">
        <f t="shared" si="7"/>
        <v>42.5</v>
      </c>
      <c r="I41" s="380">
        <f t="shared" si="7"/>
        <v>2075750</v>
      </c>
      <c r="J41" s="384">
        <f t="shared" si="7"/>
        <v>42.5</v>
      </c>
      <c r="K41" s="380">
        <f t="shared" si="7"/>
        <v>2075750</v>
      </c>
      <c r="L41" s="378">
        <f t="shared" si="7"/>
        <v>42.5</v>
      </c>
      <c r="M41" s="380">
        <f t="shared" si="7"/>
        <v>2075750</v>
      </c>
      <c r="N41" s="378">
        <f>SUM(B41+D41+F41+H41+J41+L41)</f>
        <v>261</v>
      </c>
      <c r="O41" s="382">
        <f t="shared" si="5"/>
        <v>12890700</v>
      </c>
    </row>
    <row r="42" spans="1:16" s="36" customFormat="1" ht="15" customHeight="1" thickBot="1" x14ac:dyDescent="0.4">
      <c r="A42" s="385" t="s">
        <v>24</v>
      </c>
      <c r="B42" s="386">
        <f t="shared" ref="B42:M42" si="8">SUM(B33+B41)</f>
        <v>48</v>
      </c>
      <c r="C42" s="387">
        <f t="shared" si="8"/>
        <v>4007150</v>
      </c>
      <c r="D42" s="388">
        <f t="shared" si="8"/>
        <v>48</v>
      </c>
      <c r="E42" s="387">
        <f t="shared" si="8"/>
        <v>3186025</v>
      </c>
      <c r="F42" s="389">
        <f t="shared" si="8"/>
        <v>46</v>
      </c>
      <c r="G42" s="387">
        <f t="shared" si="8"/>
        <v>2730250</v>
      </c>
      <c r="H42" s="388">
        <f t="shared" si="8"/>
        <v>45.5</v>
      </c>
      <c r="I42" s="387">
        <f t="shared" si="8"/>
        <v>2688250</v>
      </c>
      <c r="J42" s="388">
        <f t="shared" si="8"/>
        <v>45.5</v>
      </c>
      <c r="K42" s="387">
        <f t="shared" si="8"/>
        <v>2688250</v>
      </c>
      <c r="L42" s="386">
        <f t="shared" si="8"/>
        <v>45.5</v>
      </c>
      <c r="M42" s="387">
        <f t="shared" si="8"/>
        <v>2688250</v>
      </c>
      <c r="N42" s="386">
        <f>SUM(B42+D42+F42+H42+J42+L42)</f>
        <v>278.5</v>
      </c>
      <c r="O42" s="390">
        <f t="shared" si="5"/>
        <v>17988175</v>
      </c>
      <c r="P42" s="37"/>
    </row>
    <row r="43" spans="1:16" ht="15" customHeight="1" thickTop="1" x14ac:dyDescent="0.35">
      <c r="A43" s="391" t="s">
        <v>25</v>
      </c>
      <c r="B43" s="392" t="s">
        <v>6</v>
      </c>
      <c r="C43" s="393">
        <v>0</v>
      </c>
      <c r="D43" s="394" t="s">
        <v>6</v>
      </c>
      <c r="E43" s="393">
        <v>0</v>
      </c>
      <c r="F43" s="395" t="s">
        <v>6</v>
      </c>
      <c r="G43" s="393">
        <v>0</v>
      </c>
      <c r="H43" s="392" t="s">
        <v>6</v>
      </c>
      <c r="I43" s="393">
        <v>0</v>
      </c>
      <c r="J43" s="392" t="s">
        <v>6</v>
      </c>
      <c r="K43" s="393">
        <v>0</v>
      </c>
      <c r="L43" s="392" t="s">
        <v>6</v>
      </c>
      <c r="M43" s="393">
        <v>0</v>
      </c>
      <c r="N43" s="396" t="s">
        <v>6</v>
      </c>
      <c r="O43" s="397">
        <f t="shared" si="5"/>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rintOptions horizontalCentered="1" gridLinesSet="0"/>
  <pageMargins left="0.5" right="0.5" top="1" bottom="0.25" header="0.5" footer="0.5"/>
  <pageSetup scale="86"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7"/>
  <sheetViews>
    <sheetView showGridLines="0" zoomScaleNormal="10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400" t="s">
        <v>61</v>
      </c>
      <c r="C1" s="318"/>
      <c r="D1" s="401" t="str">
        <f>ALT2a!D1</f>
        <v>Custom Developed Databases, Web Enabled Applications</v>
      </c>
      <c r="E1" s="402"/>
      <c r="F1" s="402"/>
      <c r="G1" s="402"/>
      <c r="H1" s="402"/>
      <c r="I1" s="402"/>
      <c r="J1" s="3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  5/18/2010</v>
      </c>
      <c r="O2" s="318"/>
      <c r="P2" s="9"/>
    </row>
    <row r="3" spans="1:16" s="7" customFormat="1" ht="12" x14ac:dyDescent="0.4">
      <c r="A3" s="254" t="str">
        <f>EXISa!A2</f>
        <v>Agency/state entity:  Dept. of Local Planning</v>
      </c>
      <c r="B3" s="319"/>
      <c r="C3" s="319"/>
      <c r="D3" s="519" t="s">
        <v>21</v>
      </c>
      <c r="E3" s="519"/>
      <c r="F3" s="519"/>
      <c r="G3" s="519"/>
      <c r="H3" s="519"/>
      <c r="I3" s="519"/>
      <c r="J3" s="319"/>
      <c r="K3" s="326"/>
      <c r="L3" s="326"/>
      <c r="M3" s="326"/>
      <c r="N3" s="326"/>
      <c r="O3" s="326"/>
      <c r="P3" s="9"/>
    </row>
    <row r="4" spans="1:16" s="7" customFormat="1" ht="12" x14ac:dyDescent="0.4">
      <c r="A4" s="254" t="str">
        <f>EXISa!A3</f>
        <v>Project:  Upgrade Database and Servers</v>
      </c>
      <c r="B4" s="322"/>
      <c r="C4" s="320"/>
      <c r="D4" s="320"/>
      <c r="E4" s="320"/>
      <c r="F4" s="327"/>
      <c r="G4" s="320"/>
      <c r="H4" s="320"/>
      <c r="I4" s="320"/>
      <c r="J4" s="320"/>
      <c r="K4" s="320"/>
      <c r="L4" s="320"/>
      <c r="M4" s="320"/>
      <c r="N4" s="320"/>
      <c r="O4" s="320"/>
      <c r="P4" s="9"/>
    </row>
    <row r="5" spans="1:16" s="16" customFormat="1" x14ac:dyDescent="0.35">
      <c r="A5" s="328"/>
      <c r="B5" s="329"/>
      <c r="C5" s="330" t="s">
        <v>103</v>
      </c>
      <c r="D5" s="329" t="s">
        <v>13</v>
      </c>
      <c r="E5" s="330" t="str">
        <f>EXISb!E5</f>
        <v>2015/16</v>
      </c>
      <c r="F5" s="329" t="s">
        <v>13</v>
      </c>
      <c r="G5" s="330" t="str">
        <f>EXISb!G5</f>
        <v>2016/17</v>
      </c>
      <c r="H5" s="329" t="s">
        <v>13</v>
      </c>
      <c r="I5" s="330" t="str">
        <f>EXISb!I5</f>
        <v>2017/18</v>
      </c>
      <c r="J5" s="329" t="s">
        <v>13</v>
      </c>
      <c r="K5" s="330" t="str">
        <f>EXISb!K5</f>
        <v>2018/19</v>
      </c>
      <c r="L5" s="329" t="s">
        <v>13</v>
      </c>
      <c r="M5" s="330" t="str">
        <f>EXISb!M5</f>
        <v>2020/21</v>
      </c>
      <c r="N5" s="331"/>
      <c r="O5" s="332" t="s">
        <v>1</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f>ALT2a!N8</f>
        <v>14</v>
      </c>
      <c r="C8" s="434">
        <f>ALT2a!O8</f>
        <v>700000</v>
      </c>
      <c r="D8" s="343">
        <v>0</v>
      </c>
      <c r="E8" s="344">
        <v>0</v>
      </c>
      <c r="F8" s="343">
        <v>0</v>
      </c>
      <c r="G8" s="344">
        <v>0</v>
      </c>
      <c r="H8" s="343">
        <v>0</v>
      </c>
      <c r="I8" s="344">
        <v>0</v>
      </c>
      <c r="J8" s="346">
        <v>0</v>
      </c>
      <c r="K8" s="345">
        <v>0</v>
      </c>
      <c r="L8" s="346">
        <v>0</v>
      </c>
      <c r="M8" s="345">
        <v>0</v>
      </c>
      <c r="N8" s="347">
        <f>SUM(B8+D8+F8+H8+J8+L8)</f>
        <v>14</v>
      </c>
      <c r="O8" s="348">
        <f>SUM(C8+E8+G8+I8+K8+M8)</f>
        <v>700000</v>
      </c>
      <c r="P8" s="25"/>
    </row>
    <row r="9" spans="1:16" ht="11.85" customHeight="1" x14ac:dyDescent="0.35">
      <c r="A9" s="342" t="s">
        <v>44</v>
      </c>
      <c r="B9" s="349"/>
      <c r="C9" s="434">
        <f>ALT2a!O9</f>
        <v>1000000</v>
      </c>
      <c r="D9" s="349"/>
      <c r="E9" s="345">
        <v>0</v>
      </c>
      <c r="F9" s="349"/>
      <c r="G9" s="345">
        <v>0</v>
      </c>
      <c r="H9" s="349"/>
      <c r="I9" s="345">
        <v>0</v>
      </c>
      <c r="J9" s="349" t="s">
        <v>6</v>
      </c>
      <c r="K9" s="345">
        <v>0</v>
      </c>
      <c r="L9" s="349" t="s">
        <v>6</v>
      </c>
      <c r="M9" s="345">
        <v>0</v>
      </c>
      <c r="N9" s="347" t="s">
        <v>6</v>
      </c>
      <c r="O9" s="348">
        <f>SUM(C9+E9+G9+I9+K9+M9)</f>
        <v>1000000</v>
      </c>
      <c r="P9" s="25"/>
    </row>
    <row r="10" spans="1:16" ht="11.85" customHeight="1" x14ac:dyDescent="0.35">
      <c r="A10" s="342" t="s">
        <v>45</v>
      </c>
      <c r="B10" s="349"/>
      <c r="C10" s="434">
        <f>ALT2a!O10</f>
        <v>650000</v>
      </c>
      <c r="D10" s="349"/>
      <c r="E10" s="345">
        <v>0</v>
      </c>
      <c r="F10" s="349"/>
      <c r="G10" s="345">
        <v>0</v>
      </c>
      <c r="H10" s="349"/>
      <c r="I10" s="345">
        <v>0</v>
      </c>
      <c r="J10" s="349"/>
      <c r="K10" s="345">
        <v>0</v>
      </c>
      <c r="L10" s="349"/>
      <c r="M10" s="345">
        <v>0</v>
      </c>
      <c r="N10" s="347" t="s">
        <v>6</v>
      </c>
      <c r="O10" s="348">
        <f>SUM(C10+E10+G10+I10+K10+M10)</f>
        <v>650000</v>
      </c>
      <c r="P10" s="25"/>
    </row>
    <row r="11" spans="1:16" ht="11.85" customHeight="1" x14ac:dyDescent="0.35">
      <c r="A11" s="342" t="s">
        <v>46</v>
      </c>
      <c r="B11" s="349"/>
      <c r="C11" s="434">
        <f>ALT2a!O11</f>
        <v>230000</v>
      </c>
      <c r="D11" s="349"/>
      <c r="E11" s="350">
        <v>0</v>
      </c>
      <c r="F11" s="349"/>
      <c r="G11" s="350">
        <v>0</v>
      </c>
      <c r="H11" s="349"/>
      <c r="I11" s="350">
        <v>0</v>
      </c>
      <c r="J11" s="351"/>
      <c r="K11" s="350">
        <v>0</v>
      </c>
      <c r="L11" s="351"/>
      <c r="M11" s="345">
        <v>0</v>
      </c>
      <c r="N11" s="347" t="s">
        <v>6</v>
      </c>
      <c r="O11" s="348">
        <f>SUM(C11+E11+G11+I11+K11+M11)</f>
        <v>230000</v>
      </c>
      <c r="P11" s="25"/>
    </row>
    <row r="12" spans="1:16" ht="11.85" customHeight="1" x14ac:dyDescent="0.35">
      <c r="A12" s="353" t="s">
        <v>47</v>
      </c>
      <c r="B12" s="59"/>
      <c r="C12" s="422"/>
      <c r="D12" s="59"/>
      <c r="E12" s="60"/>
      <c r="F12" s="59"/>
      <c r="G12" s="60"/>
      <c r="H12" s="59"/>
      <c r="I12" s="60"/>
      <c r="J12" s="59"/>
      <c r="K12" s="60"/>
      <c r="L12" s="59"/>
      <c r="M12" s="60"/>
      <c r="N12" s="61"/>
      <c r="O12" s="62"/>
      <c r="P12" s="25"/>
    </row>
    <row r="13" spans="1:16" ht="11.85" customHeight="1" x14ac:dyDescent="0.35">
      <c r="A13" s="64" t="s">
        <v>48</v>
      </c>
      <c r="B13" s="59"/>
      <c r="C13" s="422">
        <f>ALT2a!O13</f>
        <v>1700000</v>
      </c>
      <c r="D13" s="59"/>
      <c r="E13" s="398">
        <v>0</v>
      </c>
      <c r="F13" s="59"/>
      <c r="G13" s="398">
        <v>0</v>
      </c>
      <c r="H13" s="59"/>
      <c r="I13" s="398">
        <v>0</v>
      </c>
      <c r="J13" s="63" t="s">
        <v>6</v>
      </c>
      <c r="K13" s="399">
        <v>0</v>
      </c>
      <c r="L13" s="59"/>
      <c r="M13" s="399">
        <v>0</v>
      </c>
      <c r="N13" s="61" t="s">
        <v>6</v>
      </c>
      <c r="O13" s="403">
        <f t="shared" ref="O13:O22" si="0">SUM(C13+E13+G13+I13+K13+M13)</f>
        <v>1700000</v>
      </c>
      <c r="P13" s="25"/>
    </row>
    <row r="14" spans="1:16" ht="11.85" customHeight="1" x14ac:dyDescent="0.35">
      <c r="A14" s="64" t="s">
        <v>49</v>
      </c>
      <c r="B14" s="59"/>
      <c r="C14" s="422">
        <f>ALT2a!O14</f>
        <v>245000</v>
      </c>
      <c r="D14" s="59"/>
      <c r="E14" s="398">
        <v>0</v>
      </c>
      <c r="F14" s="59"/>
      <c r="G14" s="398">
        <v>0</v>
      </c>
      <c r="H14" s="59"/>
      <c r="I14" s="398">
        <v>0</v>
      </c>
      <c r="J14" s="63"/>
      <c r="K14" s="399">
        <v>0</v>
      </c>
      <c r="L14" s="59"/>
      <c r="M14" s="399">
        <v>0</v>
      </c>
      <c r="N14" s="61" t="s">
        <v>6</v>
      </c>
      <c r="O14" s="403">
        <f t="shared" si="0"/>
        <v>245000</v>
      </c>
      <c r="P14" s="25"/>
    </row>
    <row r="15" spans="1:16" ht="11.85" customHeight="1" x14ac:dyDescent="0.35">
      <c r="A15" s="64" t="s">
        <v>50</v>
      </c>
      <c r="B15" s="59"/>
      <c r="C15" s="422">
        <f>ALT2a!O15</f>
        <v>93500</v>
      </c>
      <c r="D15" s="59"/>
      <c r="E15" s="398">
        <v>0</v>
      </c>
      <c r="F15" s="59"/>
      <c r="G15" s="398">
        <v>0</v>
      </c>
      <c r="H15" s="59"/>
      <c r="I15" s="398">
        <v>0</v>
      </c>
      <c r="J15" s="63"/>
      <c r="K15" s="399">
        <v>0</v>
      </c>
      <c r="L15" s="59"/>
      <c r="M15" s="399">
        <v>0</v>
      </c>
      <c r="N15" s="61" t="s">
        <v>6</v>
      </c>
      <c r="O15" s="403">
        <f t="shared" si="0"/>
        <v>93500</v>
      </c>
      <c r="P15" s="25"/>
    </row>
    <row r="16" spans="1:16" ht="11.85" customHeight="1" x14ac:dyDescent="0.35">
      <c r="A16" s="64" t="s">
        <v>51</v>
      </c>
      <c r="B16" s="59"/>
      <c r="C16" s="422">
        <f>ALT2a!O16</f>
        <v>31500</v>
      </c>
      <c r="D16" s="59"/>
      <c r="E16" s="398">
        <v>0</v>
      </c>
      <c r="F16" s="59"/>
      <c r="G16" s="398">
        <v>0</v>
      </c>
      <c r="H16" s="59"/>
      <c r="I16" s="398">
        <v>0</v>
      </c>
      <c r="J16" s="63"/>
      <c r="K16" s="399">
        <v>0</v>
      </c>
      <c r="L16" s="59"/>
      <c r="M16" s="399">
        <v>0</v>
      </c>
      <c r="N16" s="61" t="s">
        <v>6</v>
      </c>
      <c r="O16" s="403">
        <f t="shared" si="0"/>
        <v>31500</v>
      </c>
      <c r="P16" s="25"/>
    </row>
    <row r="17" spans="1:16" ht="11.85" customHeight="1" x14ac:dyDescent="0.35">
      <c r="A17" s="64" t="s">
        <v>52</v>
      </c>
      <c r="B17" s="59"/>
      <c r="C17" s="422">
        <f>ALT2a!O17</f>
        <v>25000</v>
      </c>
      <c r="D17" s="59"/>
      <c r="E17" s="398">
        <v>0</v>
      </c>
      <c r="F17" s="59"/>
      <c r="G17" s="398">
        <v>0</v>
      </c>
      <c r="H17" s="59"/>
      <c r="I17" s="398">
        <v>0</v>
      </c>
      <c r="J17" s="63"/>
      <c r="K17" s="399">
        <v>0</v>
      </c>
      <c r="L17" s="59"/>
      <c r="M17" s="399">
        <v>0</v>
      </c>
      <c r="N17" s="61" t="s">
        <v>6</v>
      </c>
      <c r="O17" s="403">
        <f t="shared" si="0"/>
        <v>25000</v>
      </c>
      <c r="P17" s="25"/>
    </row>
    <row r="18" spans="1:16" ht="11.85" customHeight="1" x14ac:dyDescent="0.35">
      <c r="A18" s="354" t="s">
        <v>53</v>
      </c>
      <c r="B18" s="355" t="s">
        <v>6</v>
      </c>
      <c r="C18" s="434">
        <f>ALT2a!O18</f>
        <v>2095000</v>
      </c>
      <c r="D18" s="355" t="s">
        <v>6</v>
      </c>
      <c r="E18" s="356">
        <f>SUM(E13:E17)</f>
        <v>0</v>
      </c>
      <c r="F18" s="355" t="s">
        <v>6</v>
      </c>
      <c r="G18" s="356">
        <f>SUM(G13:G17)</f>
        <v>0</v>
      </c>
      <c r="H18" s="355" t="s">
        <v>6</v>
      </c>
      <c r="I18" s="356">
        <f>SUM(I13:I17)</f>
        <v>0</v>
      </c>
      <c r="J18" s="357"/>
      <c r="K18" s="358">
        <f>SUM(K13:K17)</f>
        <v>0</v>
      </c>
      <c r="L18" s="359" t="s">
        <v>6</v>
      </c>
      <c r="M18" s="358">
        <f>SUM(M13:M17)</f>
        <v>0</v>
      </c>
      <c r="N18" s="360" t="s">
        <v>6</v>
      </c>
      <c r="O18" s="361">
        <f t="shared" si="0"/>
        <v>2095000</v>
      </c>
      <c r="P18" s="25"/>
    </row>
    <row r="19" spans="1:16" ht="11.85" customHeight="1" x14ac:dyDescent="0.35">
      <c r="A19" s="342" t="s">
        <v>37</v>
      </c>
      <c r="B19" s="349" t="s">
        <v>6</v>
      </c>
      <c r="C19" s="434">
        <f>ALT2a!O19</f>
        <v>23400</v>
      </c>
      <c r="D19" s="349" t="s">
        <v>6</v>
      </c>
      <c r="E19" s="350">
        <v>0</v>
      </c>
      <c r="F19" s="349" t="s">
        <v>6</v>
      </c>
      <c r="G19" s="350">
        <v>0</v>
      </c>
      <c r="H19" s="349" t="s">
        <v>6</v>
      </c>
      <c r="I19" s="350">
        <v>0</v>
      </c>
      <c r="J19" s="351" t="s">
        <v>6</v>
      </c>
      <c r="K19" s="345">
        <v>0</v>
      </c>
      <c r="L19" s="349" t="s">
        <v>6</v>
      </c>
      <c r="M19" s="345">
        <v>0</v>
      </c>
      <c r="N19" s="347" t="s">
        <v>6</v>
      </c>
      <c r="O19" s="348">
        <f t="shared" si="0"/>
        <v>23400</v>
      </c>
      <c r="P19" s="25"/>
    </row>
    <row r="20" spans="1:16" ht="11.85" customHeight="1" x14ac:dyDescent="0.35">
      <c r="A20" s="342" t="s">
        <v>131</v>
      </c>
      <c r="B20" s="349" t="s">
        <v>6</v>
      </c>
      <c r="C20" s="434">
        <f>ALT2a!O20</f>
        <v>5000</v>
      </c>
      <c r="D20" s="349" t="s">
        <v>6</v>
      </c>
      <c r="E20" s="350">
        <v>0</v>
      </c>
      <c r="F20" s="349" t="s">
        <v>6</v>
      </c>
      <c r="G20" s="350">
        <v>0</v>
      </c>
      <c r="H20" s="349" t="s">
        <v>6</v>
      </c>
      <c r="I20" s="350">
        <v>0</v>
      </c>
      <c r="J20" s="351" t="s">
        <v>6</v>
      </c>
      <c r="K20" s="345">
        <v>0</v>
      </c>
      <c r="L20" s="349" t="s">
        <v>6</v>
      </c>
      <c r="M20" s="345">
        <v>0</v>
      </c>
      <c r="N20" s="347" t="s">
        <v>6</v>
      </c>
      <c r="O20" s="348">
        <f t="shared" si="0"/>
        <v>5000</v>
      </c>
      <c r="P20" s="25"/>
    </row>
    <row r="21" spans="1:16" ht="11.85" customHeight="1" x14ac:dyDescent="0.35">
      <c r="A21" s="342" t="s">
        <v>38</v>
      </c>
      <c r="B21" s="349" t="s">
        <v>6</v>
      </c>
      <c r="C21" s="434">
        <f>ALT2a!O21</f>
        <v>18075</v>
      </c>
      <c r="D21" s="349" t="s">
        <v>6</v>
      </c>
      <c r="E21" s="362">
        <v>0</v>
      </c>
      <c r="F21" s="349" t="s">
        <v>6</v>
      </c>
      <c r="G21" s="362">
        <v>0</v>
      </c>
      <c r="H21" s="349" t="s">
        <v>6</v>
      </c>
      <c r="I21" s="362">
        <v>0</v>
      </c>
      <c r="J21" s="351" t="s">
        <v>6</v>
      </c>
      <c r="K21" s="345">
        <v>0</v>
      </c>
      <c r="L21" s="363" t="s">
        <v>6</v>
      </c>
      <c r="M21" s="345">
        <v>0</v>
      </c>
      <c r="N21" s="347" t="s">
        <v>6</v>
      </c>
      <c r="O21" s="348">
        <f t="shared" si="0"/>
        <v>18075</v>
      </c>
      <c r="P21" s="25"/>
    </row>
    <row r="22" spans="1:16" s="36" customFormat="1" ht="15" customHeight="1" x14ac:dyDescent="0.35">
      <c r="A22" s="364" t="s">
        <v>54</v>
      </c>
      <c r="B22" s="431">
        <f>ALT2a!N22</f>
        <v>14</v>
      </c>
      <c r="C22" s="435">
        <f>ALT2a!O22</f>
        <v>4721475</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14</v>
      </c>
      <c r="O22" s="366">
        <f t="shared" si="0"/>
        <v>4721475</v>
      </c>
      <c r="P22" s="35"/>
    </row>
    <row r="23" spans="1:16" ht="11.85" customHeight="1" x14ac:dyDescent="0.35">
      <c r="A23" s="369" t="s">
        <v>92</v>
      </c>
      <c r="B23" s="370"/>
      <c r="C23" s="423"/>
      <c r="D23" s="370"/>
      <c r="E23" s="371"/>
      <c r="F23" s="372"/>
      <c r="G23" s="371"/>
      <c r="H23" s="370"/>
      <c r="I23" s="371"/>
      <c r="J23" s="370"/>
      <c r="K23" s="371"/>
      <c r="L23" s="370"/>
      <c r="M23" s="371"/>
      <c r="N23" s="373" t="s">
        <v>6</v>
      </c>
      <c r="O23" s="374" t="s">
        <v>6</v>
      </c>
    </row>
    <row r="24" spans="1:16" ht="11.85" customHeight="1" x14ac:dyDescent="0.35">
      <c r="A24" s="342" t="s">
        <v>43</v>
      </c>
      <c r="B24" s="343">
        <f>ALT2a!N24</f>
        <v>3.5</v>
      </c>
      <c r="C24" s="434">
        <f>ALT2a!O24</f>
        <v>175000</v>
      </c>
      <c r="D24" s="346">
        <v>1</v>
      </c>
      <c r="E24" s="345">
        <v>50000</v>
      </c>
      <c r="F24" s="346">
        <v>0</v>
      </c>
      <c r="G24" s="345">
        <v>0</v>
      </c>
      <c r="H24" s="346">
        <v>0</v>
      </c>
      <c r="I24" s="345">
        <v>0</v>
      </c>
      <c r="J24" s="346">
        <v>0</v>
      </c>
      <c r="K24" s="345">
        <v>0</v>
      </c>
      <c r="L24" s="346">
        <v>0</v>
      </c>
      <c r="M24" s="345">
        <v>0</v>
      </c>
      <c r="N24" s="347">
        <f>SUM(B24+D24+F24+H24+J24+L24)</f>
        <v>4.5</v>
      </c>
      <c r="O24" s="348">
        <f>SUM(C24+E24+G24+I24+K24+M24)</f>
        <v>225000</v>
      </c>
    </row>
    <row r="25" spans="1:16" ht="11.85" customHeight="1" x14ac:dyDescent="0.35">
      <c r="A25" s="342" t="s">
        <v>55</v>
      </c>
      <c r="B25" s="349" t="s">
        <v>6</v>
      </c>
      <c r="C25" s="434">
        <f>ALT2a!O25</f>
        <v>20000</v>
      </c>
      <c r="D25" s="349" t="s">
        <v>6</v>
      </c>
      <c r="E25" s="345">
        <v>3500</v>
      </c>
      <c r="F25" s="349" t="s">
        <v>6</v>
      </c>
      <c r="G25" s="345">
        <v>0</v>
      </c>
      <c r="H25" s="349" t="s">
        <v>6</v>
      </c>
      <c r="I25" s="345">
        <v>0</v>
      </c>
      <c r="J25" s="349" t="s">
        <v>6</v>
      </c>
      <c r="K25" s="345">
        <v>0</v>
      </c>
      <c r="L25" s="349" t="s">
        <v>6</v>
      </c>
      <c r="M25" s="345">
        <v>0</v>
      </c>
      <c r="N25" s="349" t="s">
        <v>6</v>
      </c>
      <c r="O25" s="348">
        <f t="shared" ref="O25:O33" si="1">SUM(C25+E25+G25+I25+K25+M25)</f>
        <v>23500</v>
      </c>
    </row>
    <row r="26" spans="1:16" ht="11.85" customHeight="1" x14ac:dyDescent="0.35">
      <c r="A26" s="342" t="s">
        <v>35</v>
      </c>
      <c r="B26" s="349"/>
      <c r="C26" s="434">
        <f>ALT2a!O26</f>
        <v>39500</v>
      </c>
      <c r="D26" s="349"/>
      <c r="E26" s="345">
        <v>8000</v>
      </c>
      <c r="F26" s="349"/>
      <c r="G26" s="345">
        <v>0</v>
      </c>
      <c r="H26" s="349"/>
      <c r="I26" s="345">
        <v>0</v>
      </c>
      <c r="J26" s="349"/>
      <c r="K26" s="345">
        <v>0</v>
      </c>
      <c r="L26" s="349"/>
      <c r="M26" s="345">
        <v>0</v>
      </c>
      <c r="N26" s="349"/>
      <c r="O26" s="348">
        <f t="shared" si="1"/>
        <v>47500</v>
      </c>
    </row>
    <row r="27" spans="1:16" ht="11.85" customHeight="1" x14ac:dyDescent="0.35">
      <c r="A27" s="342" t="s">
        <v>46</v>
      </c>
      <c r="B27" s="349" t="s">
        <v>6</v>
      </c>
      <c r="C27" s="434">
        <f>ALT2a!O27</f>
        <v>108000</v>
      </c>
      <c r="D27" s="349" t="s">
        <v>6</v>
      </c>
      <c r="E27" s="345">
        <v>22500</v>
      </c>
      <c r="F27" s="349" t="s">
        <v>6</v>
      </c>
      <c r="G27" s="345">
        <v>0</v>
      </c>
      <c r="H27" s="349" t="s">
        <v>6</v>
      </c>
      <c r="I27" s="345">
        <v>0</v>
      </c>
      <c r="J27" s="349" t="s">
        <v>6</v>
      </c>
      <c r="K27" s="345">
        <v>0</v>
      </c>
      <c r="L27" s="349" t="s">
        <v>6</v>
      </c>
      <c r="M27" s="345">
        <v>0</v>
      </c>
      <c r="N27" s="349" t="s">
        <v>6</v>
      </c>
      <c r="O27" s="348">
        <f t="shared" si="1"/>
        <v>130500</v>
      </c>
    </row>
    <row r="28" spans="1:16" ht="11.85" customHeight="1" x14ac:dyDescent="0.35">
      <c r="A28" s="342" t="s">
        <v>47</v>
      </c>
      <c r="B28" s="349" t="s">
        <v>6</v>
      </c>
      <c r="C28" s="434">
        <f>ALT2a!O28</f>
        <v>22500</v>
      </c>
      <c r="D28" s="349" t="s">
        <v>6</v>
      </c>
      <c r="E28" s="345">
        <v>0</v>
      </c>
      <c r="F28" s="349" t="s">
        <v>6</v>
      </c>
      <c r="G28" s="345">
        <v>0</v>
      </c>
      <c r="H28" s="349" t="s">
        <v>6</v>
      </c>
      <c r="I28" s="345">
        <v>0</v>
      </c>
      <c r="J28" s="349" t="s">
        <v>6</v>
      </c>
      <c r="K28" s="345">
        <v>0</v>
      </c>
      <c r="L28" s="349" t="s">
        <v>6</v>
      </c>
      <c r="M28" s="345">
        <v>0</v>
      </c>
      <c r="N28" s="349" t="s">
        <v>6</v>
      </c>
      <c r="O28" s="348">
        <f t="shared" si="1"/>
        <v>22500</v>
      </c>
    </row>
    <row r="29" spans="1:16" ht="11.85" customHeight="1" x14ac:dyDescent="0.35">
      <c r="A29" s="342" t="s">
        <v>37</v>
      </c>
      <c r="B29" s="349"/>
      <c r="C29" s="434">
        <f>ALT2a!O29</f>
        <v>5000</v>
      </c>
      <c r="D29" s="349"/>
      <c r="E29" s="345">
        <v>0</v>
      </c>
      <c r="F29" s="349"/>
      <c r="G29" s="345">
        <v>0</v>
      </c>
      <c r="H29" s="349"/>
      <c r="I29" s="345">
        <v>0</v>
      </c>
      <c r="J29" s="349"/>
      <c r="K29" s="345">
        <v>0</v>
      </c>
      <c r="L29" s="349"/>
      <c r="M29" s="345">
        <v>0</v>
      </c>
      <c r="N29" s="349"/>
      <c r="O29" s="348">
        <f t="shared" si="1"/>
        <v>5000</v>
      </c>
    </row>
    <row r="30" spans="1:16" ht="11.85" customHeight="1" x14ac:dyDescent="0.35">
      <c r="A30" s="342" t="s">
        <v>131</v>
      </c>
      <c r="B30" s="349"/>
      <c r="C30" s="434">
        <f>ALT2a!O30</f>
        <v>0</v>
      </c>
      <c r="D30" s="349"/>
      <c r="E30" s="345">
        <v>0</v>
      </c>
      <c r="F30" s="349"/>
      <c r="G30" s="345">
        <v>0</v>
      </c>
      <c r="H30" s="349"/>
      <c r="I30" s="345">
        <v>0</v>
      </c>
      <c r="J30" s="349"/>
      <c r="K30" s="345">
        <v>0</v>
      </c>
      <c r="L30" s="349"/>
      <c r="M30" s="345">
        <v>0</v>
      </c>
      <c r="N30" s="349"/>
      <c r="O30" s="348">
        <f t="shared" si="1"/>
        <v>0</v>
      </c>
    </row>
    <row r="31" spans="1:16" ht="11.85" customHeight="1" x14ac:dyDescent="0.35">
      <c r="A31" s="342" t="s">
        <v>38</v>
      </c>
      <c r="B31" s="349" t="s">
        <v>6</v>
      </c>
      <c r="C31" s="434">
        <f>ALT2a!O31</f>
        <v>6000</v>
      </c>
      <c r="D31" s="349" t="s">
        <v>6</v>
      </c>
      <c r="E31" s="345">
        <v>0</v>
      </c>
      <c r="F31" s="349" t="s">
        <v>6</v>
      </c>
      <c r="G31" s="345">
        <v>0</v>
      </c>
      <c r="H31" s="349" t="s">
        <v>6</v>
      </c>
      <c r="I31" s="345">
        <v>0</v>
      </c>
      <c r="J31" s="349" t="s">
        <v>6</v>
      </c>
      <c r="K31" s="345">
        <v>0</v>
      </c>
      <c r="L31" s="349" t="s">
        <v>6</v>
      </c>
      <c r="M31" s="345">
        <v>0</v>
      </c>
      <c r="N31" s="349" t="s">
        <v>6</v>
      </c>
      <c r="O31" s="348">
        <f t="shared" si="1"/>
        <v>6000</v>
      </c>
    </row>
    <row r="32" spans="1:16" s="36" customFormat="1" ht="15" customHeight="1" x14ac:dyDescent="0.35">
      <c r="A32" s="375" t="s">
        <v>56</v>
      </c>
      <c r="B32" s="429">
        <f>ALT2a!N32</f>
        <v>3.5</v>
      </c>
      <c r="C32" s="430">
        <f>ALT2a!O32</f>
        <v>376000</v>
      </c>
      <c r="D32" s="365">
        <f t="shared" ref="D32:M32" si="2">SUM(D24:D31)</f>
        <v>1</v>
      </c>
      <c r="E32" s="368">
        <f t="shared" si="2"/>
        <v>84000</v>
      </c>
      <c r="F32" s="376">
        <f t="shared" si="2"/>
        <v>0</v>
      </c>
      <c r="G32" s="368">
        <f t="shared" si="2"/>
        <v>0</v>
      </c>
      <c r="H32" s="376">
        <f t="shared" si="2"/>
        <v>0</v>
      </c>
      <c r="I32" s="368">
        <f t="shared" si="2"/>
        <v>0</v>
      </c>
      <c r="J32" s="365">
        <f t="shared" si="2"/>
        <v>0</v>
      </c>
      <c r="K32" s="368">
        <f t="shared" si="2"/>
        <v>0</v>
      </c>
      <c r="L32" s="365">
        <f t="shared" si="2"/>
        <v>0</v>
      </c>
      <c r="M32" s="368">
        <f t="shared" si="2"/>
        <v>0</v>
      </c>
      <c r="N32" s="365">
        <f>SUM(B32+D32+F32+H32+J32+L32)</f>
        <v>4.5</v>
      </c>
      <c r="O32" s="366">
        <f t="shared" si="1"/>
        <v>460000</v>
      </c>
    </row>
    <row r="33" spans="1:16" s="36" customFormat="1" ht="15" customHeight="1" x14ac:dyDescent="0.35">
      <c r="A33" s="377" t="s">
        <v>22</v>
      </c>
      <c r="B33" s="426">
        <f>ALT2a!N33</f>
        <v>17.5</v>
      </c>
      <c r="C33" s="427">
        <f>ALT2a!O33</f>
        <v>5097475</v>
      </c>
      <c r="D33" s="378">
        <f t="shared" ref="D33:M33" si="3">SUM(D22+D32)</f>
        <v>1</v>
      </c>
      <c r="E33" s="380">
        <f t="shared" si="3"/>
        <v>84000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18.5</v>
      </c>
      <c r="O33" s="382">
        <f t="shared" si="1"/>
        <v>5181475</v>
      </c>
    </row>
    <row r="34" spans="1:16" ht="15" customHeight="1" x14ac:dyDescent="0.35">
      <c r="A34" s="369" t="s">
        <v>93</v>
      </c>
      <c r="B34" s="370"/>
      <c r="C34" s="423"/>
      <c r="D34" s="370"/>
      <c r="E34" s="371"/>
      <c r="F34" s="372"/>
      <c r="G34" s="371"/>
      <c r="H34" s="370"/>
      <c r="I34" s="371"/>
      <c r="J34" s="370"/>
      <c r="K34" s="371"/>
      <c r="L34" s="370"/>
      <c r="M34" s="371"/>
      <c r="N34" s="373" t="s">
        <v>6</v>
      </c>
      <c r="O34" s="374" t="s">
        <v>20</v>
      </c>
      <c r="P34" s="25"/>
    </row>
    <row r="35" spans="1:16" ht="15" customHeight="1" x14ac:dyDescent="0.35">
      <c r="A35" s="342" t="s">
        <v>57</v>
      </c>
      <c r="B35" s="343">
        <f>ALT2a!N35</f>
        <v>4</v>
      </c>
      <c r="C35" s="434">
        <f>ALT2a!O35</f>
        <v>200000</v>
      </c>
      <c r="D35" s="343">
        <v>0</v>
      </c>
      <c r="E35" s="344">
        <v>0</v>
      </c>
      <c r="F35" s="343">
        <v>0</v>
      </c>
      <c r="G35" s="344">
        <v>0</v>
      </c>
      <c r="H35" s="343">
        <v>0</v>
      </c>
      <c r="I35" s="344">
        <v>0</v>
      </c>
      <c r="J35" s="346">
        <v>0</v>
      </c>
      <c r="K35" s="345">
        <v>0</v>
      </c>
      <c r="L35" s="346">
        <v>0</v>
      </c>
      <c r="M35" s="345">
        <v>0</v>
      </c>
      <c r="N35" s="347">
        <f>SUM(B35+D35+F35+H35+J35+L35)</f>
        <v>4</v>
      </c>
      <c r="O35" s="348">
        <f>SUM(C35+E35+G35+I35+K35+M35)</f>
        <v>200000</v>
      </c>
      <c r="P35" s="25"/>
    </row>
    <row r="36" spans="1:16" ht="15" customHeight="1" x14ac:dyDescent="0.35">
      <c r="A36" s="342" t="s">
        <v>58</v>
      </c>
      <c r="B36" s="349" t="s">
        <v>6</v>
      </c>
      <c r="C36" s="434">
        <f>ALT2a!O36</f>
        <v>162000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162000</v>
      </c>
      <c r="P36" s="25"/>
    </row>
    <row r="37" spans="1:16" s="36" customFormat="1" ht="15" customHeight="1" x14ac:dyDescent="0.35">
      <c r="A37" s="383" t="s">
        <v>94</v>
      </c>
      <c r="B37" s="431">
        <f>ALT2a!N37</f>
        <v>4</v>
      </c>
      <c r="C37" s="435">
        <f>ALT2a!O37</f>
        <v>362000</v>
      </c>
      <c r="D37" s="365">
        <f t="shared" ref="D37:M37" si="5">SUM(D35:D36)</f>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4</v>
      </c>
      <c r="O37" s="366">
        <f t="shared" si="4"/>
        <v>362000</v>
      </c>
      <c r="P37" s="35"/>
    </row>
    <row r="38" spans="1:16" ht="15" customHeight="1" x14ac:dyDescent="0.35">
      <c r="A38" s="342" t="s">
        <v>59</v>
      </c>
      <c r="B38" s="343">
        <f>ALT2a!N38</f>
        <v>257</v>
      </c>
      <c r="C38" s="434">
        <f>ALT2a!O38</f>
        <v>12166200</v>
      </c>
      <c r="D38" s="343">
        <v>42</v>
      </c>
      <c r="E38" s="344">
        <v>1988000</v>
      </c>
      <c r="F38" s="343">
        <v>0</v>
      </c>
      <c r="G38" s="344">
        <v>0</v>
      </c>
      <c r="H38" s="343">
        <v>0</v>
      </c>
      <c r="I38" s="344">
        <v>0</v>
      </c>
      <c r="J38" s="343">
        <v>0</v>
      </c>
      <c r="K38" s="344">
        <v>0</v>
      </c>
      <c r="L38" s="346">
        <v>0</v>
      </c>
      <c r="M38" s="345">
        <v>0</v>
      </c>
      <c r="N38" s="347">
        <f>SUM(B38+D38+F38+H38+J38+L38)</f>
        <v>299</v>
      </c>
      <c r="O38" s="348">
        <f t="shared" si="4"/>
        <v>14154200</v>
      </c>
    </row>
    <row r="39" spans="1:16" ht="15" customHeight="1" x14ac:dyDescent="0.35">
      <c r="A39" s="342" t="s">
        <v>60</v>
      </c>
      <c r="B39" s="349" t="s">
        <v>6</v>
      </c>
      <c r="C39" s="434">
        <f>ALT2a!O39</f>
        <v>362500</v>
      </c>
      <c r="D39" s="349" t="s">
        <v>6</v>
      </c>
      <c r="E39" s="345">
        <v>42500</v>
      </c>
      <c r="F39" s="349" t="s">
        <v>6</v>
      </c>
      <c r="G39" s="345">
        <v>0</v>
      </c>
      <c r="H39" s="349" t="s">
        <v>6</v>
      </c>
      <c r="I39" s="345">
        <v>0</v>
      </c>
      <c r="J39" s="349" t="s">
        <v>6</v>
      </c>
      <c r="K39" s="345">
        <v>0</v>
      </c>
      <c r="L39" s="355" t="s">
        <v>6</v>
      </c>
      <c r="M39" s="345">
        <v>0</v>
      </c>
      <c r="N39" s="349" t="s">
        <v>6</v>
      </c>
      <c r="O39" s="348">
        <f t="shared" si="4"/>
        <v>405000</v>
      </c>
    </row>
    <row r="40" spans="1:16" s="36" customFormat="1" ht="15" customHeight="1" x14ac:dyDescent="0.35">
      <c r="A40" s="383" t="s">
        <v>95</v>
      </c>
      <c r="B40" s="501">
        <f>ALT2a!N40</f>
        <v>257</v>
      </c>
      <c r="C40" s="430">
        <f>ALT2a!O40</f>
        <v>12528700</v>
      </c>
      <c r="D40" s="407">
        <f t="shared" ref="D40:M40" si="6">SUM(D38:D39)</f>
        <v>42</v>
      </c>
      <c r="E40" s="368">
        <f t="shared" si="6"/>
        <v>2030500</v>
      </c>
      <c r="F40" s="376">
        <f t="shared" si="6"/>
        <v>0</v>
      </c>
      <c r="G40" s="368">
        <f t="shared" si="6"/>
        <v>0</v>
      </c>
      <c r="H40" s="407">
        <f t="shared" si="6"/>
        <v>0</v>
      </c>
      <c r="I40" s="368">
        <f t="shared" si="6"/>
        <v>0</v>
      </c>
      <c r="J40" s="407">
        <f t="shared" si="6"/>
        <v>0</v>
      </c>
      <c r="K40" s="368">
        <f t="shared" si="6"/>
        <v>0</v>
      </c>
      <c r="L40" s="365">
        <f t="shared" si="6"/>
        <v>0</v>
      </c>
      <c r="M40" s="368">
        <f t="shared" si="6"/>
        <v>0</v>
      </c>
      <c r="N40" s="365">
        <f>SUM(B40+D40+F40+H40+J40+L40)</f>
        <v>299</v>
      </c>
      <c r="O40" s="366">
        <f t="shared" si="4"/>
        <v>14559200</v>
      </c>
    </row>
    <row r="41" spans="1:16" s="36" customFormat="1" ht="15" customHeight="1" x14ac:dyDescent="0.35">
      <c r="A41" s="377" t="s">
        <v>23</v>
      </c>
      <c r="B41" s="499">
        <f>ALT2a!N41</f>
        <v>261</v>
      </c>
      <c r="C41" s="427">
        <f>ALT2a!O41</f>
        <v>12890700</v>
      </c>
      <c r="D41" s="384">
        <f t="shared" ref="D41:M41" si="7">SUM(D40+D37)</f>
        <v>42</v>
      </c>
      <c r="E41" s="380">
        <f t="shared" si="7"/>
        <v>2030500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303</v>
      </c>
      <c r="O41" s="382">
        <f t="shared" si="4"/>
        <v>14921200</v>
      </c>
    </row>
    <row r="42" spans="1:16" s="36" customFormat="1" ht="15" customHeight="1" thickBot="1" x14ac:dyDescent="0.4">
      <c r="A42" s="385" t="s">
        <v>24</v>
      </c>
      <c r="B42" s="500">
        <f>ALT2a!N42</f>
        <v>278.5</v>
      </c>
      <c r="C42" s="428">
        <f>ALT2a!O42</f>
        <v>17988175</v>
      </c>
      <c r="D42" s="388">
        <f t="shared" ref="D42:M42" si="8">SUM(D33+D41)</f>
        <v>43</v>
      </c>
      <c r="E42" s="387">
        <f t="shared" si="8"/>
        <v>2114500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321.5</v>
      </c>
      <c r="O42" s="390">
        <f t="shared" si="4"/>
        <v>20102675</v>
      </c>
      <c r="P42" s="37"/>
    </row>
    <row r="43" spans="1:16" ht="15" customHeight="1" thickTop="1" x14ac:dyDescent="0.35">
      <c r="A43" s="391" t="s">
        <v>25</v>
      </c>
      <c r="B43" s="433" t="s">
        <v>6</v>
      </c>
      <c r="C43" s="440">
        <f>ALT2a!O43</f>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9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41"/>
  <sheetViews>
    <sheetView showGridLines="0" zoomScaleNormal="100" workbookViewId="0">
      <selection activeCell="B30" sqref="B30:I30"/>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132</v>
      </c>
      <c r="B1" s="65"/>
      <c r="C1" s="73"/>
      <c r="D1" s="65"/>
      <c r="E1" s="73"/>
      <c r="F1" s="65"/>
      <c r="G1" s="77" t="s">
        <v>0</v>
      </c>
      <c r="H1" s="65"/>
      <c r="I1" s="73"/>
      <c r="N1" s="1" t="str">
        <f>EXISa!N2</f>
        <v>Date Prepared:  5/18/2010</v>
      </c>
      <c r="O1"/>
    </row>
    <row r="2" spans="1:16" s="7" customFormat="1" x14ac:dyDescent="0.35">
      <c r="A2" s="56" t="str">
        <f>EXISa!A2</f>
        <v>Agency/state entity:  Dept. of Local Planning</v>
      </c>
      <c r="B2" s="65"/>
      <c r="C2" s="73"/>
      <c r="D2" s="65"/>
      <c r="E2" s="520" t="str">
        <f>EXISa!E2</f>
        <v xml:space="preserve">All costs to be shown in whole (unrounded) dollars. </v>
      </c>
      <c r="F2" s="520"/>
      <c r="G2" s="520"/>
      <c r="H2" s="520"/>
      <c r="I2" s="520"/>
      <c r="J2" s="65"/>
      <c r="K2" s="73"/>
      <c r="L2" s="65"/>
      <c r="M2" s="73"/>
      <c r="N2" s="65"/>
      <c r="O2" s="73"/>
      <c r="P2" s="9"/>
    </row>
    <row r="3" spans="1:16" s="7" customFormat="1" x14ac:dyDescent="0.35">
      <c r="A3" s="56" t="str">
        <f>EXISa!A3</f>
        <v>Project:  Upgrade Database and Servers</v>
      </c>
      <c r="B3" s="65"/>
      <c r="C3" s="73"/>
      <c r="D3" s="65"/>
      <c r="E3" s="73"/>
      <c r="F3" s="65"/>
      <c r="G3" s="73"/>
      <c r="H3" s="65"/>
      <c r="I3" s="73"/>
      <c r="J3" s="65"/>
      <c r="K3" s="73"/>
      <c r="L3" s="65"/>
      <c r="M3" s="73"/>
      <c r="N3" s="65"/>
      <c r="O3" s="73"/>
      <c r="P3" s="9"/>
    </row>
    <row r="4" spans="1:16" s="7" customFormat="1" x14ac:dyDescent="0.35">
      <c r="A4" s="56"/>
      <c r="B4" s="65"/>
      <c r="C4" s="73"/>
      <c r="D4" s="65"/>
      <c r="E4" s="73"/>
      <c r="F4" s="65"/>
      <c r="G4" s="73"/>
      <c r="H4" s="65"/>
      <c r="I4" s="73"/>
      <c r="J4" s="65"/>
      <c r="K4" s="73"/>
      <c r="L4" s="65"/>
      <c r="M4" s="73"/>
      <c r="N4" s="65"/>
      <c r="O4" s="73"/>
      <c r="P4" s="9"/>
    </row>
    <row r="5" spans="1:16" s="16" customFormat="1" x14ac:dyDescent="0.35">
      <c r="A5" s="3"/>
      <c r="B5" s="53" t="s">
        <v>13</v>
      </c>
      <c r="C5" s="487" t="str">
        <f>EXISa!C5</f>
        <v>2009/10</v>
      </c>
      <c r="D5" s="53" t="s">
        <v>13</v>
      </c>
      <c r="E5" s="487" t="str">
        <f>EXISa!E5</f>
        <v>2010/11</v>
      </c>
      <c r="F5" s="53" t="s">
        <v>13</v>
      </c>
      <c r="G5" s="487" t="str">
        <f>EXISa!G5</f>
        <v>2011/12</v>
      </c>
      <c r="H5" s="53" t="s">
        <v>13</v>
      </c>
      <c r="I5" s="487" t="str">
        <f>EXISa!I5</f>
        <v>2012/13</v>
      </c>
      <c r="J5" s="53" t="s">
        <v>13</v>
      </c>
      <c r="K5" s="487" t="str">
        <f>EXISa!K5</f>
        <v>2013/14</v>
      </c>
      <c r="L5" s="53" t="s">
        <v>13</v>
      </c>
      <c r="M5" s="487" t="str">
        <f>EXISa!M5</f>
        <v>2014/15</v>
      </c>
      <c r="N5" s="488"/>
      <c r="O5" s="487" t="s">
        <v>103</v>
      </c>
      <c r="P5" s="15"/>
    </row>
    <row r="6" spans="1:16" s="7" customFormat="1" x14ac:dyDescent="0.35">
      <c r="A6" s="1"/>
      <c r="B6" s="489" t="s">
        <v>2</v>
      </c>
      <c r="C6" s="490" t="s">
        <v>3</v>
      </c>
      <c r="D6" s="489" t="s">
        <v>2</v>
      </c>
      <c r="E6" s="490" t="s">
        <v>3</v>
      </c>
      <c r="F6" s="489" t="s">
        <v>2</v>
      </c>
      <c r="G6" s="490" t="s">
        <v>3</v>
      </c>
      <c r="H6" s="489" t="s">
        <v>2</v>
      </c>
      <c r="I6" s="490" t="s">
        <v>3</v>
      </c>
      <c r="J6" s="489" t="s">
        <v>2</v>
      </c>
      <c r="K6" s="490" t="s">
        <v>3</v>
      </c>
      <c r="L6" s="489" t="s">
        <v>2</v>
      </c>
      <c r="M6" s="490" t="s">
        <v>3</v>
      </c>
      <c r="N6" s="489" t="s">
        <v>4</v>
      </c>
      <c r="O6" s="490" t="s">
        <v>5</v>
      </c>
      <c r="P6" s="9"/>
    </row>
    <row r="7" spans="1:16" x14ac:dyDescent="0.35">
      <c r="A7" s="84" t="s">
        <v>67</v>
      </c>
      <c r="B7" s="67"/>
      <c r="C7" s="74"/>
      <c r="D7" s="68"/>
      <c r="E7" s="74"/>
      <c r="F7" s="68"/>
      <c r="G7" s="74"/>
      <c r="H7" s="68"/>
      <c r="I7" s="74"/>
      <c r="J7" s="69"/>
      <c r="K7" s="78"/>
      <c r="L7" s="58"/>
      <c r="M7" s="78"/>
      <c r="N7" s="71"/>
      <c r="O7" s="80"/>
      <c r="P7" s="25"/>
    </row>
    <row r="8" spans="1:16" ht="11.85" customHeight="1" x14ac:dyDescent="0.35">
      <c r="A8" s="51" t="s">
        <v>39</v>
      </c>
      <c r="B8" s="54">
        <f>EXISa!B16</f>
        <v>1</v>
      </c>
      <c r="C8" s="75">
        <f>EXISa!C16</f>
        <v>90500</v>
      </c>
      <c r="D8" s="54">
        <f>EXISa!D16</f>
        <v>1</v>
      </c>
      <c r="E8" s="75">
        <f>EXISa!E16</f>
        <v>90500</v>
      </c>
      <c r="F8" s="54">
        <f>EXISa!F16</f>
        <v>1</v>
      </c>
      <c r="G8" s="75">
        <f>EXISa!G16</f>
        <v>90500</v>
      </c>
      <c r="H8" s="54">
        <f>EXISa!H16</f>
        <v>1</v>
      </c>
      <c r="I8" s="75">
        <f>EXISa!I16</f>
        <v>90500</v>
      </c>
      <c r="J8" s="54">
        <f>EXISa!J16</f>
        <v>1</v>
      </c>
      <c r="K8" s="75">
        <f>EXISa!K16</f>
        <v>90500</v>
      </c>
      <c r="L8" s="54">
        <f>EXISa!L16</f>
        <v>1</v>
      </c>
      <c r="M8" s="75">
        <f>EXISa!M16</f>
        <v>90500</v>
      </c>
      <c r="N8" s="54">
        <f>EXISa!N16</f>
        <v>6</v>
      </c>
      <c r="O8" s="49">
        <f>EXISa!O16</f>
        <v>543000</v>
      </c>
      <c r="P8" s="25"/>
    </row>
    <row r="9" spans="1:16" ht="11.85" customHeight="1" x14ac:dyDescent="0.35">
      <c r="A9" s="51" t="s">
        <v>63</v>
      </c>
      <c r="B9" s="54">
        <f>EXISa!B20</f>
        <v>44</v>
      </c>
      <c r="C9" s="75">
        <f>EXISa!C20</f>
        <v>2168100</v>
      </c>
      <c r="D9" s="54">
        <f>EXISa!D20</f>
        <v>44</v>
      </c>
      <c r="E9" s="75">
        <f>EXISa!E20</f>
        <v>2168100</v>
      </c>
      <c r="F9" s="54">
        <f>EXISa!F20</f>
        <v>44</v>
      </c>
      <c r="G9" s="75">
        <f>EXISa!G20</f>
        <v>2168100</v>
      </c>
      <c r="H9" s="54">
        <f>EXISa!H20</f>
        <v>44</v>
      </c>
      <c r="I9" s="75">
        <f>EXISa!I20</f>
        <v>2168100</v>
      </c>
      <c r="J9" s="54">
        <f>EXISa!J20</f>
        <v>44</v>
      </c>
      <c r="K9" s="75">
        <f>EXISa!K20</f>
        <v>2168100</v>
      </c>
      <c r="L9" s="54">
        <f>EXISa!L20</f>
        <v>44</v>
      </c>
      <c r="M9" s="75">
        <f>EXISa!M20</f>
        <v>2168100</v>
      </c>
      <c r="N9" s="54">
        <f>EXISa!N20</f>
        <v>264</v>
      </c>
      <c r="O9" s="49">
        <f>EXISa!O20</f>
        <v>13008600</v>
      </c>
      <c r="P9" s="25"/>
    </row>
    <row r="10" spans="1:16" ht="11.85" customHeight="1" thickBot="1" x14ac:dyDescent="0.4">
      <c r="A10" s="97" t="s">
        <v>64</v>
      </c>
      <c r="B10" s="89">
        <f>EXISa!B22</f>
        <v>45</v>
      </c>
      <c r="C10" s="76">
        <f>EXISa!C22</f>
        <v>2258600</v>
      </c>
      <c r="D10" s="98">
        <f>EXISa!D22</f>
        <v>45</v>
      </c>
      <c r="E10" s="76">
        <f>EXISa!E22</f>
        <v>2258600</v>
      </c>
      <c r="F10" s="98">
        <f>EXISa!F22</f>
        <v>45</v>
      </c>
      <c r="G10" s="76">
        <f>EXISa!G22</f>
        <v>2258600</v>
      </c>
      <c r="H10" s="98">
        <f>EXISa!H22</f>
        <v>45</v>
      </c>
      <c r="I10" s="76">
        <f>EXISa!I22</f>
        <v>2258600</v>
      </c>
      <c r="J10" s="98">
        <f>EXISa!J22</f>
        <v>45</v>
      </c>
      <c r="K10" s="76">
        <f>EXISa!K22</f>
        <v>2258600</v>
      </c>
      <c r="L10" s="89">
        <f>EXISa!L22</f>
        <v>45</v>
      </c>
      <c r="M10" s="99">
        <f>EXISa!M22</f>
        <v>2258600</v>
      </c>
      <c r="N10" s="89">
        <f>EXISa!N22</f>
        <v>270</v>
      </c>
      <c r="O10" s="76">
        <f>EXISa!O22</f>
        <v>13551600</v>
      </c>
      <c r="P10" s="25"/>
    </row>
    <row r="11" spans="1:16" ht="11.85" customHeight="1" thickTop="1" thickBot="1" x14ac:dyDescent="0.4">
      <c r="A11" s="90"/>
      <c r="B11" s="94"/>
      <c r="C11" s="93"/>
      <c r="D11" s="94"/>
      <c r="E11" s="93"/>
      <c r="F11" s="94"/>
      <c r="G11" s="93"/>
      <c r="H11" s="94"/>
      <c r="I11" s="93"/>
      <c r="J11" s="94"/>
      <c r="K11" s="93"/>
      <c r="L11" s="94"/>
      <c r="M11" s="93"/>
      <c r="N11" s="94"/>
      <c r="O11" s="93"/>
      <c r="P11" s="25"/>
    </row>
    <row r="12" spans="1:16" ht="11.85" customHeight="1" thickTop="1" x14ac:dyDescent="0.35">
      <c r="A12" s="85" t="s">
        <v>68</v>
      </c>
      <c r="B12" s="521" t="str">
        <f>[1]ALTPa!E1</f>
        <v>Upgrade Existing Database and Web Servers</v>
      </c>
      <c r="C12" s="522"/>
      <c r="D12" s="522"/>
      <c r="E12" s="522"/>
      <c r="F12" s="522"/>
      <c r="G12" s="522"/>
      <c r="H12" s="522"/>
      <c r="I12" s="523"/>
      <c r="J12" s="70"/>
      <c r="K12" s="79"/>
      <c r="L12" s="70" t="s">
        <v>6</v>
      </c>
      <c r="M12" s="79"/>
      <c r="N12" s="72"/>
      <c r="O12" s="81"/>
      <c r="P12" s="25"/>
    </row>
    <row r="13" spans="1:16" ht="11.85" customHeight="1" x14ac:dyDescent="0.35">
      <c r="A13" s="51" t="s">
        <v>22</v>
      </c>
      <c r="B13" s="54">
        <f>ALTPa!B33</f>
        <v>3</v>
      </c>
      <c r="C13" s="75">
        <f>ALTPa!C33</f>
        <v>405650</v>
      </c>
      <c r="D13" s="54">
        <f>ALTPa!D33</f>
        <v>3</v>
      </c>
      <c r="E13" s="75">
        <f>ALTPa!E33</f>
        <v>747438</v>
      </c>
      <c r="F13" s="54">
        <f>ALTPa!F33</f>
        <v>1.5</v>
      </c>
      <c r="G13" s="75">
        <f>ALTPa!G33</f>
        <v>139050</v>
      </c>
      <c r="H13" s="54">
        <f>ALTPa!H33</f>
        <v>1.5</v>
      </c>
      <c r="I13" s="75">
        <f>ALTPa!I33</f>
        <v>139050</v>
      </c>
      <c r="J13" s="54">
        <f>ALTPa!J33</f>
        <v>1.5</v>
      </c>
      <c r="K13" s="75">
        <f>ALTPa!K33</f>
        <v>139050</v>
      </c>
      <c r="L13" s="54">
        <f>ALTPa!L33</f>
        <v>1.5</v>
      </c>
      <c r="M13" s="75">
        <f>ALTPa!M33</f>
        <v>139050</v>
      </c>
      <c r="N13" s="54">
        <f>ALTPa!N33</f>
        <v>12</v>
      </c>
      <c r="O13" s="49">
        <f>ALTPa!O33</f>
        <v>1709288</v>
      </c>
      <c r="P13" s="25"/>
    </row>
    <row r="14" spans="1:16" ht="11.85" customHeight="1" x14ac:dyDescent="0.35">
      <c r="A14" s="51" t="s">
        <v>69</v>
      </c>
      <c r="B14" s="54">
        <f>ALTPa!B41</f>
        <v>45</v>
      </c>
      <c r="C14" s="75">
        <f>ALTPa!C41</f>
        <v>2258600</v>
      </c>
      <c r="D14" s="54">
        <f>ALTPa!D41</f>
        <v>45</v>
      </c>
      <c r="E14" s="75">
        <f>ALTPa!E41</f>
        <v>2258600</v>
      </c>
      <c r="F14" s="54">
        <f>ALTPa!F41</f>
        <v>43.5</v>
      </c>
      <c r="G14" s="75">
        <f>ALTPa!G41</f>
        <v>2146250</v>
      </c>
      <c r="H14" s="54">
        <f>ALTPa!H41</f>
        <v>43.5</v>
      </c>
      <c r="I14" s="75">
        <f>ALTPa!I41</f>
        <v>2146250</v>
      </c>
      <c r="J14" s="54">
        <f>ALTPa!J41</f>
        <v>43.5</v>
      </c>
      <c r="K14" s="75">
        <f>ALTPa!K41</f>
        <v>2146250</v>
      </c>
      <c r="L14" s="54">
        <f>ALTPa!L41</f>
        <v>43.5</v>
      </c>
      <c r="M14" s="75">
        <f>ALTPa!M41</f>
        <v>2146250</v>
      </c>
      <c r="N14" s="54">
        <f>ALTPa!N41</f>
        <v>264</v>
      </c>
      <c r="O14" s="49">
        <f>ALTPa!O41</f>
        <v>13102200</v>
      </c>
      <c r="P14" s="25"/>
    </row>
    <row r="15" spans="1:16" ht="11.85" customHeight="1" x14ac:dyDescent="0.35">
      <c r="A15" s="86" t="s">
        <v>65</v>
      </c>
      <c r="B15" s="52">
        <f>ALTPa!B42</f>
        <v>48</v>
      </c>
      <c r="C15" s="48">
        <f>ALTPa!C42</f>
        <v>2664250</v>
      </c>
      <c r="D15" s="52">
        <f>ALTPa!D42</f>
        <v>48</v>
      </c>
      <c r="E15" s="48">
        <f>ALTPa!E42</f>
        <v>3006038</v>
      </c>
      <c r="F15" s="52">
        <f>ALTPa!F42</f>
        <v>45</v>
      </c>
      <c r="G15" s="48">
        <f>ALTPa!G42</f>
        <v>2285300</v>
      </c>
      <c r="H15" s="52">
        <f>ALTPa!H42</f>
        <v>45</v>
      </c>
      <c r="I15" s="48">
        <f>ALTPa!I42</f>
        <v>2285300</v>
      </c>
      <c r="J15" s="52">
        <f>ALTPa!J42</f>
        <v>45</v>
      </c>
      <c r="K15" s="48">
        <f>ALTPa!K42</f>
        <v>2285300</v>
      </c>
      <c r="L15" s="52">
        <f>ALTPa!L42</f>
        <v>45</v>
      </c>
      <c r="M15" s="48">
        <f>ALTPa!M42</f>
        <v>2285300</v>
      </c>
      <c r="N15" s="52">
        <f>SUM(N13:N14)</f>
        <v>276</v>
      </c>
      <c r="O15" s="50">
        <f>SUM(O13:O14)</f>
        <v>14811488</v>
      </c>
      <c r="P15" s="25"/>
    </row>
    <row r="16" spans="1:16" ht="11.85" customHeight="1" x14ac:dyDescent="0.35">
      <c r="A16" s="4" t="s">
        <v>7</v>
      </c>
      <c r="B16" s="54">
        <f t="shared" ref="B16:O16" si="0">SUM(B10-B15)</f>
        <v>-3</v>
      </c>
      <c r="C16" s="49">
        <f t="shared" si="0"/>
        <v>-405650</v>
      </c>
      <c r="D16" s="54">
        <f t="shared" si="0"/>
        <v>-3</v>
      </c>
      <c r="E16" s="49">
        <f t="shared" si="0"/>
        <v>-747438</v>
      </c>
      <c r="F16" s="54">
        <f t="shared" si="0"/>
        <v>0</v>
      </c>
      <c r="G16" s="49">
        <f t="shared" si="0"/>
        <v>-26700</v>
      </c>
      <c r="H16" s="54">
        <f t="shared" si="0"/>
        <v>0</v>
      </c>
      <c r="I16" s="49">
        <f t="shared" si="0"/>
        <v>-26700</v>
      </c>
      <c r="J16" s="54">
        <f t="shared" si="0"/>
        <v>0</v>
      </c>
      <c r="K16" s="49">
        <f t="shared" si="0"/>
        <v>-26700</v>
      </c>
      <c r="L16" s="54">
        <f t="shared" si="0"/>
        <v>0</v>
      </c>
      <c r="M16" s="88">
        <f t="shared" si="0"/>
        <v>-26700</v>
      </c>
      <c r="N16" s="54">
        <f t="shared" si="0"/>
        <v>-6</v>
      </c>
      <c r="O16" s="49">
        <f t="shared" si="0"/>
        <v>-1259888</v>
      </c>
      <c r="P16" s="25"/>
    </row>
    <row r="17" spans="1:16" ht="11.85" customHeight="1" x14ac:dyDescent="0.35">
      <c r="A17" s="4" t="s">
        <v>66</v>
      </c>
      <c r="B17" s="57"/>
      <c r="C17" s="75">
        <f>ALTPa!C43</f>
        <v>0</v>
      </c>
      <c r="D17" s="57" t="s">
        <v>6</v>
      </c>
      <c r="E17" s="75">
        <f>ALTPa!E43</f>
        <v>0</v>
      </c>
      <c r="F17" s="57" t="s">
        <v>6</v>
      </c>
      <c r="G17" s="75">
        <f>ALTPa!G43</f>
        <v>0</v>
      </c>
      <c r="H17" s="57" t="s">
        <v>6</v>
      </c>
      <c r="I17" s="75">
        <f>ALTPa!I43</f>
        <v>0</v>
      </c>
      <c r="J17" s="57" t="s">
        <v>6</v>
      </c>
      <c r="K17" s="75">
        <f>ALTPa!K43</f>
        <v>100000</v>
      </c>
      <c r="L17" s="57" t="s">
        <v>6</v>
      </c>
      <c r="M17" s="75">
        <f>ALTPa!M43</f>
        <v>150000</v>
      </c>
      <c r="N17" s="57" t="s">
        <v>6</v>
      </c>
      <c r="O17" s="49">
        <f>ALTPa!O43</f>
        <v>250000</v>
      </c>
      <c r="P17" s="25"/>
    </row>
    <row r="18" spans="1:16" ht="11.85" customHeight="1" x14ac:dyDescent="0.35">
      <c r="A18" s="100" t="s">
        <v>8</v>
      </c>
      <c r="B18" s="101">
        <f>SUM(B16)</f>
        <v>-3</v>
      </c>
      <c r="C18" s="102">
        <f>SUM(C16+C17)</f>
        <v>-405650</v>
      </c>
      <c r="D18" s="101">
        <f>SUM(D16)</f>
        <v>-3</v>
      </c>
      <c r="E18" s="102">
        <f>SUM(E16+E17)</f>
        <v>-747438</v>
      </c>
      <c r="F18" s="101">
        <f>SUM(F16)</f>
        <v>0</v>
      </c>
      <c r="G18" s="102">
        <f>SUM(G16+G17)</f>
        <v>-26700</v>
      </c>
      <c r="H18" s="101">
        <f>SUM(H16)</f>
        <v>0</v>
      </c>
      <c r="I18" s="102">
        <f>SUM(I16+I17)</f>
        <v>-26700</v>
      </c>
      <c r="J18" s="101">
        <f>SUM(J16)</f>
        <v>0</v>
      </c>
      <c r="K18" s="102">
        <f>SUM(K16+K17)</f>
        <v>73300</v>
      </c>
      <c r="L18" s="101">
        <f>SUM(L16)</f>
        <v>0</v>
      </c>
      <c r="M18" s="103">
        <f>SUM(M16+M17)</f>
        <v>123300</v>
      </c>
      <c r="N18" s="101">
        <f>SUM(N16)</f>
        <v>-6</v>
      </c>
      <c r="O18" s="102">
        <f>SUM(O16+O17)</f>
        <v>-1009888</v>
      </c>
      <c r="P18" s="25"/>
    </row>
    <row r="19" spans="1:16" ht="11.85" customHeight="1" thickBot="1" x14ac:dyDescent="0.4">
      <c r="A19" s="104" t="s">
        <v>9</v>
      </c>
      <c r="B19" s="105">
        <f>B18</f>
        <v>-3</v>
      </c>
      <c r="C19" s="106">
        <f>C18</f>
        <v>-405650</v>
      </c>
      <c r="D19" s="105">
        <f t="shared" ref="D19:M19" si="1">B19+D18</f>
        <v>-6</v>
      </c>
      <c r="E19" s="106">
        <f t="shared" si="1"/>
        <v>-1153088</v>
      </c>
      <c r="F19" s="105">
        <f t="shared" si="1"/>
        <v>-6</v>
      </c>
      <c r="G19" s="106">
        <f t="shared" si="1"/>
        <v>-1179788</v>
      </c>
      <c r="H19" s="105">
        <f t="shared" si="1"/>
        <v>-6</v>
      </c>
      <c r="I19" s="106">
        <f t="shared" si="1"/>
        <v>-1206488</v>
      </c>
      <c r="J19" s="105">
        <f t="shared" si="1"/>
        <v>-6</v>
      </c>
      <c r="K19" s="106">
        <f t="shared" si="1"/>
        <v>-1133188</v>
      </c>
      <c r="L19" s="105">
        <f t="shared" si="1"/>
        <v>-6</v>
      </c>
      <c r="M19" s="106">
        <f t="shared" si="1"/>
        <v>-1009888</v>
      </c>
      <c r="N19" s="107" t="s">
        <v>6</v>
      </c>
      <c r="O19" s="108" t="s">
        <v>6</v>
      </c>
      <c r="P19" s="25"/>
    </row>
    <row r="20" spans="1:16" ht="11.85" customHeight="1" thickTop="1" thickBot="1" x14ac:dyDescent="0.4">
      <c r="A20" s="90"/>
      <c r="B20" s="94"/>
      <c r="C20" s="93"/>
      <c r="D20" s="94"/>
      <c r="E20" s="93"/>
      <c r="F20" s="94"/>
      <c r="G20" s="93"/>
      <c r="H20" s="94"/>
      <c r="I20" s="93"/>
      <c r="J20" s="94"/>
      <c r="K20" s="93"/>
      <c r="L20" s="94"/>
      <c r="M20" s="93"/>
      <c r="N20" s="95"/>
      <c r="O20" s="96"/>
      <c r="P20" s="25"/>
    </row>
    <row r="21" spans="1:16" ht="11.85" customHeight="1" thickTop="1" x14ac:dyDescent="0.35">
      <c r="A21" s="87" t="s">
        <v>70</v>
      </c>
      <c r="B21" s="524" t="str">
        <f>[1]ALT1a!D1</f>
        <v>New Generic Database, Web Enabled Applications</v>
      </c>
      <c r="C21" s="525"/>
      <c r="D21" s="525"/>
      <c r="E21" s="525"/>
      <c r="F21" s="525"/>
      <c r="G21" s="525"/>
      <c r="H21" s="525"/>
      <c r="I21" s="526"/>
      <c r="J21" s="58"/>
      <c r="K21" s="78"/>
      <c r="L21" s="58" t="s">
        <v>6</v>
      </c>
      <c r="M21" s="78"/>
      <c r="N21" s="71"/>
      <c r="O21" s="80"/>
      <c r="P21" s="25"/>
    </row>
    <row r="22" spans="1:16" s="36" customFormat="1" ht="15" customHeight="1" x14ac:dyDescent="0.35">
      <c r="A22" s="51" t="s">
        <v>22</v>
      </c>
      <c r="B22" s="54">
        <f>ALT1a!B33</f>
        <v>3</v>
      </c>
      <c r="C22" s="75">
        <f>ALT1a!C33</f>
        <v>1399200</v>
      </c>
      <c r="D22" s="54">
        <f>ALT1a!D33</f>
        <v>3</v>
      </c>
      <c r="E22" s="75">
        <f>ALT1a!E33</f>
        <v>823425</v>
      </c>
      <c r="F22" s="54">
        <f>ALT1a!F33</f>
        <v>2.5</v>
      </c>
      <c r="G22" s="75">
        <f>ALT1a!G33</f>
        <v>505000</v>
      </c>
      <c r="H22" s="54">
        <f>ALT1a!H33</f>
        <v>3</v>
      </c>
      <c r="I22" s="75">
        <f>ALT1a!I33</f>
        <v>533500</v>
      </c>
      <c r="J22" s="54">
        <f>ALT1a!J33</f>
        <v>3</v>
      </c>
      <c r="K22" s="75">
        <f>ALT1a!K33</f>
        <v>533500</v>
      </c>
      <c r="L22" s="54">
        <f>ALT1a!L33</f>
        <v>3</v>
      </c>
      <c r="M22" s="75">
        <f>ALT1a!M33</f>
        <v>533500</v>
      </c>
      <c r="N22" s="54">
        <f>ALT1a!N33</f>
        <v>17.5</v>
      </c>
      <c r="O22" s="49">
        <f>ALT1a!O33</f>
        <v>4328125</v>
      </c>
      <c r="P22" s="35"/>
    </row>
    <row r="23" spans="1:16" ht="11.85" customHeight="1" x14ac:dyDescent="0.35">
      <c r="A23" s="51" t="s">
        <v>69</v>
      </c>
      <c r="B23" s="54">
        <f>ALT1a!B41</f>
        <v>45</v>
      </c>
      <c r="C23" s="75">
        <f>ALT1a!C41</f>
        <v>2258600</v>
      </c>
      <c r="D23" s="54">
        <f>ALT1a!D41</f>
        <v>45</v>
      </c>
      <c r="E23" s="75">
        <f>ALT1a!E41</f>
        <v>2258600</v>
      </c>
      <c r="F23" s="54">
        <f>ALT1a!F41</f>
        <v>43.5</v>
      </c>
      <c r="G23" s="75">
        <f>ALT1a!G41</f>
        <v>2146250</v>
      </c>
      <c r="H23" s="54">
        <f>ALT1a!H41</f>
        <v>43.5</v>
      </c>
      <c r="I23" s="75">
        <f>ALT1a!I41</f>
        <v>2146250</v>
      </c>
      <c r="J23" s="54">
        <f>ALT1a!J41</f>
        <v>43.5</v>
      </c>
      <c r="K23" s="75">
        <f>ALT1a!K41</f>
        <v>2146250</v>
      </c>
      <c r="L23" s="54">
        <f>ALT1a!L41</f>
        <v>43.5</v>
      </c>
      <c r="M23" s="75">
        <f>ALT1a!M41</f>
        <v>2146250</v>
      </c>
      <c r="N23" s="54">
        <f>ALT1a!N41</f>
        <v>264</v>
      </c>
      <c r="O23" s="49">
        <f>ALT1a!O41</f>
        <v>13102200</v>
      </c>
    </row>
    <row r="24" spans="1:16" ht="11.85" customHeight="1" x14ac:dyDescent="0.35">
      <c r="A24" s="86" t="s">
        <v>65</v>
      </c>
      <c r="B24" s="52">
        <f>ALT1a!B42</f>
        <v>48</v>
      </c>
      <c r="C24" s="48">
        <f>ALT1a!C42</f>
        <v>3657800</v>
      </c>
      <c r="D24" s="52">
        <f>ALT1a!D42</f>
        <v>48</v>
      </c>
      <c r="E24" s="48">
        <f>ALT1a!E42</f>
        <v>3082025</v>
      </c>
      <c r="F24" s="52">
        <f>ALT1a!F42</f>
        <v>46</v>
      </c>
      <c r="G24" s="48">
        <f>ALT1a!G42</f>
        <v>2651250</v>
      </c>
      <c r="H24" s="52">
        <f>ALT1a!H42</f>
        <v>46.5</v>
      </c>
      <c r="I24" s="48">
        <f>ALT1a!I42</f>
        <v>2679750</v>
      </c>
      <c r="J24" s="52">
        <f>ALT1a!J42</f>
        <v>46.5</v>
      </c>
      <c r="K24" s="48">
        <f>ALT1a!K42</f>
        <v>2679750</v>
      </c>
      <c r="L24" s="52">
        <f>ALT1a!L42</f>
        <v>46.5</v>
      </c>
      <c r="M24" s="48">
        <f>ALT1a!M42</f>
        <v>2679750</v>
      </c>
      <c r="N24" s="52">
        <f>ALT1a!N42</f>
        <v>281.5</v>
      </c>
      <c r="O24" s="50">
        <f>ALT1a!O42</f>
        <v>17430325</v>
      </c>
    </row>
    <row r="25" spans="1:16" ht="11.85" customHeight="1" x14ac:dyDescent="0.35">
      <c r="A25" s="4" t="s">
        <v>7</v>
      </c>
      <c r="B25" s="54">
        <f t="shared" ref="B25:O25" si="2">SUM(B10-B24)</f>
        <v>-3</v>
      </c>
      <c r="C25" s="49">
        <f t="shared" si="2"/>
        <v>-1399200</v>
      </c>
      <c r="D25" s="54">
        <f t="shared" si="2"/>
        <v>-3</v>
      </c>
      <c r="E25" s="49">
        <f t="shared" si="2"/>
        <v>-823425</v>
      </c>
      <c r="F25" s="54">
        <f t="shared" si="2"/>
        <v>-1</v>
      </c>
      <c r="G25" s="49">
        <f t="shared" si="2"/>
        <v>-392650</v>
      </c>
      <c r="H25" s="54">
        <f t="shared" si="2"/>
        <v>-1.5</v>
      </c>
      <c r="I25" s="49">
        <f t="shared" si="2"/>
        <v>-421150</v>
      </c>
      <c r="J25" s="54">
        <f t="shared" si="2"/>
        <v>-1.5</v>
      </c>
      <c r="K25" s="49">
        <f t="shared" si="2"/>
        <v>-421150</v>
      </c>
      <c r="L25" s="89">
        <f t="shared" si="2"/>
        <v>-1.5</v>
      </c>
      <c r="M25" s="88">
        <f t="shared" si="2"/>
        <v>-421150</v>
      </c>
      <c r="N25" s="54">
        <f t="shared" si="2"/>
        <v>-11.5</v>
      </c>
      <c r="O25" s="49">
        <f t="shared" si="2"/>
        <v>-3878725</v>
      </c>
    </row>
    <row r="26" spans="1:16" ht="11.85" customHeight="1" x14ac:dyDescent="0.35">
      <c r="A26" s="4" t="s">
        <v>66</v>
      </c>
      <c r="B26" s="57" t="s">
        <v>6</v>
      </c>
      <c r="C26" s="75">
        <f>ALT1a!C43</f>
        <v>0</v>
      </c>
      <c r="D26" s="57" t="s">
        <v>6</v>
      </c>
      <c r="E26" s="75">
        <f>ALT1a!E43</f>
        <v>0</v>
      </c>
      <c r="F26" s="57" t="s">
        <v>6</v>
      </c>
      <c r="G26" s="75">
        <f>ALT1a!G43</f>
        <v>0</v>
      </c>
      <c r="H26" s="57" t="s">
        <v>6</v>
      </c>
      <c r="I26" s="75">
        <f>ALT1a!I43</f>
        <v>0</v>
      </c>
      <c r="J26" s="57" t="s">
        <v>6</v>
      </c>
      <c r="K26" s="75">
        <f>ALT1a!K43</f>
        <v>0</v>
      </c>
      <c r="L26" s="57" t="s">
        <v>6</v>
      </c>
      <c r="M26" s="75">
        <f>ALT1a!M43</f>
        <v>0</v>
      </c>
      <c r="N26" s="57" t="s">
        <v>6</v>
      </c>
      <c r="O26" s="49">
        <f>SUM(C26+E26+G26+I26+K26+M26)</f>
        <v>0</v>
      </c>
    </row>
    <row r="27" spans="1:16" ht="11.85" customHeight="1" x14ac:dyDescent="0.35">
      <c r="A27" s="100" t="s">
        <v>8</v>
      </c>
      <c r="B27" s="101">
        <f>SUM(B25)</f>
        <v>-3</v>
      </c>
      <c r="C27" s="102">
        <f>SUM(C25+C26)</f>
        <v>-1399200</v>
      </c>
      <c r="D27" s="101">
        <f>SUM(D25)</f>
        <v>-3</v>
      </c>
      <c r="E27" s="102">
        <f>SUM(E25+E26)</f>
        <v>-823425</v>
      </c>
      <c r="F27" s="101">
        <f>SUM(F25)</f>
        <v>-1</v>
      </c>
      <c r="G27" s="102">
        <f>SUM(G25+G26)</f>
        <v>-392650</v>
      </c>
      <c r="H27" s="101">
        <f>SUM(H25)</f>
        <v>-1.5</v>
      </c>
      <c r="I27" s="102">
        <f>SUM(I25+I26)</f>
        <v>-421150</v>
      </c>
      <c r="J27" s="101">
        <f>SUM(J25)</f>
        <v>-1.5</v>
      </c>
      <c r="K27" s="102">
        <f>SUM(K25+K26)</f>
        <v>-421150</v>
      </c>
      <c r="L27" s="101">
        <f>SUM(L25)</f>
        <v>-1.5</v>
      </c>
      <c r="M27" s="103">
        <f>SUM(M25+M26)</f>
        <v>-421150</v>
      </c>
      <c r="N27" s="101">
        <f>SUM(N25)</f>
        <v>-11.5</v>
      </c>
      <c r="O27" s="102">
        <f>SUM(O25+O26)</f>
        <v>-3878725</v>
      </c>
    </row>
    <row r="28" spans="1:16" ht="11.85" customHeight="1" thickBot="1" x14ac:dyDescent="0.4">
      <c r="A28" s="104" t="s">
        <v>9</v>
      </c>
      <c r="B28" s="105">
        <f>B27</f>
        <v>-3</v>
      </c>
      <c r="C28" s="106">
        <f>C27</f>
        <v>-1399200</v>
      </c>
      <c r="D28" s="105">
        <f t="shared" ref="D28:M28" si="3">B28+D27</f>
        <v>-6</v>
      </c>
      <c r="E28" s="106">
        <f t="shared" si="3"/>
        <v>-2222625</v>
      </c>
      <c r="F28" s="105">
        <f t="shared" si="3"/>
        <v>-7</v>
      </c>
      <c r="G28" s="106">
        <f t="shared" si="3"/>
        <v>-2615275</v>
      </c>
      <c r="H28" s="105">
        <f t="shared" si="3"/>
        <v>-8.5</v>
      </c>
      <c r="I28" s="106">
        <f t="shared" si="3"/>
        <v>-3036425</v>
      </c>
      <c r="J28" s="105">
        <f t="shared" si="3"/>
        <v>-10</v>
      </c>
      <c r="K28" s="106">
        <f t="shared" si="3"/>
        <v>-3457575</v>
      </c>
      <c r="L28" s="105">
        <f t="shared" si="3"/>
        <v>-11.5</v>
      </c>
      <c r="M28" s="106">
        <f t="shared" si="3"/>
        <v>-3878725</v>
      </c>
      <c r="N28" s="107" t="s">
        <v>6</v>
      </c>
      <c r="O28" s="108" t="s">
        <v>6</v>
      </c>
    </row>
    <row r="29" spans="1:16" ht="11.85" customHeight="1" thickTop="1" thickBot="1" x14ac:dyDescent="0.4">
      <c r="A29" s="90"/>
      <c r="B29" s="91"/>
      <c r="C29" s="92"/>
      <c r="D29" s="91"/>
      <c r="E29" s="92"/>
      <c r="F29" s="91"/>
      <c r="G29" s="92"/>
      <c r="H29" s="91"/>
      <c r="I29" s="93"/>
      <c r="J29" s="94"/>
      <c r="K29" s="93"/>
      <c r="L29" s="94"/>
      <c r="M29" s="93"/>
      <c r="N29" s="95"/>
      <c r="O29" s="96"/>
    </row>
    <row r="30" spans="1:16" ht="11.85" customHeight="1" thickTop="1" x14ac:dyDescent="0.35">
      <c r="A30" s="85" t="s">
        <v>71</v>
      </c>
      <c r="B30" s="527" t="str">
        <f>[1]ALT2a!D1</f>
        <v>Custom Database Development, Web-Enabled Applications</v>
      </c>
      <c r="C30" s="528"/>
      <c r="D30" s="528"/>
      <c r="E30" s="528"/>
      <c r="F30" s="528"/>
      <c r="G30" s="528"/>
      <c r="H30" s="528"/>
      <c r="I30" s="529"/>
      <c r="J30" s="70"/>
      <c r="K30" s="79"/>
      <c r="L30" s="70"/>
      <c r="M30" s="79"/>
      <c r="N30" s="72"/>
      <c r="O30" s="81"/>
    </row>
    <row r="31" spans="1:16" ht="11.85" customHeight="1" x14ac:dyDescent="0.35">
      <c r="A31" s="51" t="s">
        <v>22</v>
      </c>
      <c r="B31" s="54">
        <f>ALT2a!B33</f>
        <v>3</v>
      </c>
      <c r="C31" s="75">
        <f>ALT2a!C33</f>
        <v>1748550</v>
      </c>
      <c r="D31" s="54">
        <f>ALT2a!D33</f>
        <v>3</v>
      </c>
      <c r="E31" s="75">
        <f>ALT2a!E33</f>
        <v>927425</v>
      </c>
      <c r="F31" s="54">
        <f>ALT2a!F33</f>
        <v>2.5</v>
      </c>
      <c r="G31" s="75">
        <f>ALT2a!G33</f>
        <v>584000</v>
      </c>
      <c r="H31" s="54">
        <f>ALT2a!H33</f>
        <v>3</v>
      </c>
      <c r="I31" s="75">
        <f>ALT2a!I33</f>
        <v>612500</v>
      </c>
      <c r="J31" s="54">
        <f>ALT2a!J33</f>
        <v>3</v>
      </c>
      <c r="K31" s="75">
        <f>ALT2a!K33</f>
        <v>612500</v>
      </c>
      <c r="L31" s="54">
        <f>ALT2a!L33</f>
        <v>3</v>
      </c>
      <c r="M31" s="75">
        <f>ALT2a!M33</f>
        <v>612500</v>
      </c>
      <c r="N31" s="54">
        <f>ALT2a!N33</f>
        <v>17.5</v>
      </c>
      <c r="O31" s="49">
        <f>ALT2a!O33</f>
        <v>5097475</v>
      </c>
    </row>
    <row r="32" spans="1:16" s="36" customFormat="1" ht="15" customHeight="1" x14ac:dyDescent="0.35">
      <c r="A32" s="51" t="s">
        <v>69</v>
      </c>
      <c r="B32" s="54">
        <f>ALT2a!B41</f>
        <v>45</v>
      </c>
      <c r="C32" s="75">
        <f>ALT2a!C41</f>
        <v>2258600</v>
      </c>
      <c r="D32" s="54">
        <f>ALT2a!D41</f>
        <v>45</v>
      </c>
      <c r="E32" s="75">
        <f>ALT2a!E41</f>
        <v>2258600</v>
      </c>
      <c r="F32" s="54">
        <f>ALT2a!F41</f>
        <v>43.5</v>
      </c>
      <c r="G32" s="75">
        <f>ALT2a!G41</f>
        <v>2146250</v>
      </c>
      <c r="H32" s="54">
        <f>ALT2a!H41</f>
        <v>42.5</v>
      </c>
      <c r="I32" s="75">
        <f>ALT2a!I41</f>
        <v>2075750</v>
      </c>
      <c r="J32" s="54">
        <f>ALT2a!J41</f>
        <v>42.5</v>
      </c>
      <c r="K32" s="75">
        <f>ALT2a!K41</f>
        <v>2075750</v>
      </c>
      <c r="L32" s="54">
        <f>ALT2a!L41</f>
        <v>42.5</v>
      </c>
      <c r="M32" s="75">
        <f>ALT2a!M41</f>
        <v>2075750</v>
      </c>
      <c r="N32" s="54">
        <f>ALT2a!N41</f>
        <v>261</v>
      </c>
      <c r="O32" s="83">
        <f>ALT2a!O41</f>
        <v>12890700</v>
      </c>
    </row>
    <row r="33" spans="1:16" s="36" customFormat="1" ht="15" customHeight="1" x14ac:dyDescent="0.35">
      <c r="A33" s="86" t="s">
        <v>65</v>
      </c>
      <c r="B33" s="52">
        <f>ALT2a!B42</f>
        <v>48</v>
      </c>
      <c r="C33" s="50">
        <f>ALT2a!C42</f>
        <v>4007150</v>
      </c>
      <c r="D33" s="52">
        <f>ALT2a!D42</f>
        <v>48</v>
      </c>
      <c r="E33" s="50">
        <f>ALT2a!E42</f>
        <v>3186025</v>
      </c>
      <c r="F33" s="52">
        <f>ALT2a!F42</f>
        <v>46</v>
      </c>
      <c r="G33" s="50">
        <f>ALT2a!G42</f>
        <v>2730250</v>
      </c>
      <c r="H33" s="52">
        <f>ALT2a!H42</f>
        <v>45.5</v>
      </c>
      <c r="I33" s="50">
        <f>ALT2a!I42</f>
        <v>2688250</v>
      </c>
      <c r="J33" s="52">
        <f>ALT2a!J42</f>
        <v>45.5</v>
      </c>
      <c r="K33" s="50">
        <f>ALT2a!K42</f>
        <v>2688250</v>
      </c>
      <c r="L33" s="52">
        <f>ALT2a!L42</f>
        <v>45.5</v>
      </c>
      <c r="M33" s="50">
        <f>ALT2a!M42</f>
        <v>2688250</v>
      </c>
      <c r="N33" s="52">
        <f>ALT2a!N42</f>
        <v>278.5</v>
      </c>
      <c r="O33" s="50">
        <f>ALT2a!O42</f>
        <v>17988175</v>
      </c>
    </row>
    <row r="34" spans="1:16" ht="15" customHeight="1" x14ac:dyDescent="0.35">
      <c r="A34" s="4" t="s">
        <v>7</v>
      </c>
      <c r="B34" s="54">
        <f t="shared" ref="B34:M34" si="4">SUM(B10-B33)</f>
        <v>-3</v>
      </c>
      <c r="C34" s="76">
        <f t="shared" si="4"/>
        <v>-1748550</v>
      </c>
      <c r="D34" s="54">
        <f t="shared" si="4"/>
        <v>-3</v>
      </c>
      <c r="E34" s="49">
        <f t="shared" si="4"/>
        <v>-927425</v>
      </c>
      <c r="F34" s="54">
        <f t="shared" si="4"/>
        <v>-1</v>
      </c>
      <c r="G34" s="49">
        <f t="shared" si="4"/>
        <v>-471650</v>
      </c>
      <c r="H34" s="54">
        <f t="shared" si="4"/>
        <v>-0.5</v>
      </c>
      <c r="I34" s="49">
        <f t="shared" si="4"/>
        <v>-429650</v>
      </c>
      <c r="J34" s="54">
        <f t="shared" si="4"/>
        <v>-0.5</v>
      </c>
      <c r="K34" s="49">
        <f t="shared" si="4"/>
        <v>-429650</v>
      </c>
      <c r="L34" s="54">
        <f t="shared" si="4"/>
        <v>-0.5</v>
      </c>
      <c r="M34" s="49">
        <f t="shared" si="4"/>
        <v>-429650</v>
      </c>
      <c r="N34" s="54">
        <f>SUM(B34+D34+F34+H34+J34+L34)</f>
        <v>-8.5</v>
      </c>
      <c r="O34" s="49">
        <f>SUM(C34+E34+G34+I34+K34+M34)</f>
        <v>-4436575</v>
      </c>
      <c r="P34" s="25"/>
    </row>
    <row r="35" spans="1:16" ht="15" customHeight="1" x14ac:dyDescent="0.35">
      <c r="A35" s="4" t="s">
        <v>66</v>
      </c>
      <c r="B35" s="57" t="s">
        <v>6</v>
      </c>
      <c r="C35" s="75">
        <f>ALT2a!C43</f>
        <v>0</v>
      </c>
      <c r="D35" s="57" t="s">
        <v>6</v>
      </c>
      <c r="E35" s="75">
        <f>ALT2a!E43</f>
        <v>0</v>
      </c>
      <c r="F35" s="57" t="s">
        <v>6</v>
      </c>
      <c r="G35" s="75">
        <f>ALT2a!G43</f>
        <v>0</v>
      </c>
      <c r="H35" s="57" t="s">
        <v>6</v>
      </c>
      <c r="I35" s="75">
        <f>ALT2a!I43</f>
        <v>0</v>
      </c>
      <c r="J35" s="57" t="s">
        <v>6</v>
      </c>
      <c r="K35" s="75">
        <f>ALT2a!K43</f>
        <v>0</v>
      </c>
      <c r="L35" s="57" t="s">
        <v>6</v>
      </c>
      <c r="M35" s="75">
        <f>ALT2a!M43</f>
        <v>0</v>
      </c>
      <c r="N35" s="57" t="s">
        <v>6</v>
      </c>
      <c r="O35" s="82">
        <f>SUM(C35+E35+G35+I35+K35+M35)</f>
        <v>0</v>
      </c>
      <c r="P35" s="25"/>
    </row>
    <row r="36" spans="1:16" ht="15" customHeight="1" x14ac:dyDescent="0.35">
      <c r="A36" s="100" t="s">
        <v>8</v>
      </c>
      <c r="B36" s="101">
        <f>SUM(B34)</f>
        <v>-3</v>
      </c>
      <c r="C36" s="103">
        <f>SUM(C34+C35)</f>
        <v>-1748550</v>
      </c>
      <c r="D36" s="101">
        <f>SUM(D34)</f>
        <v>-3</v>
      </c>
      <c r="E36" s="103">
        <f>SUM(E34+E35)</f>
        <v>-927425</v>
      </c>
      <c r="F36" s="101">
        <f>SUM(F34)</f>
        <v>-1</v>
      </c>
      <c r="G36" s="103">
        <f>SUM(G34+G35)</f>
        <v>-471650</v>
      </c>
      <c r="H36" s="101">
        <f>SUM(H34)</f>
        <v>-0.5</v>
      </c>
      <c r="I36" s="103">
        <f>SUM(I34+I35)</f>
        <v>-429650</v>
      </c>
      <c r="J36" s="101">
        <f>SUM(J34)</f>
        <v>-0.5</v>
      </c>
      <c r="K36" s="103">
        <f>SUM(K34+K35)</f>
        <v>-429650</v>
      </c>
      <c r="L36" s="101">
        <f>SUM(L34)</f>
        <v>-0.5</v>
      </c>
      <c r="M36" s="103">
        <f>SUM(M34+M35)</f>
        <v>-429650</v>
      </c>
      <c r="N36" s="101">
        <f>SUM(N34)</f>
        <v>-8.5</v>
      </c>
      <c r="O36" s="102">
        <f>SUM(O34+O35)</f>
        <v>-4436575</v>
      </c>
      <c r="P36" s="25"/>
    </row>
    <row r="37" spans="1:16" s="36" customFormat="1" ht="15" customHeight="1" thickBot="1" x14ac:dyDescent="0.4">
      <c r="A37" s="104" t="s">
        <v>9</v>
      </c>
      <c r="B37" s="105">
        <f>B36</f>
        <v>-3</v>
      </c>
      <c r="C37" s="106">
        <f>C36</f>
        <v>-1748550</v>
      </c>
      <c r="D37" s="105">
        <f t="shared" ref="D37:M37" si="5">B37+D36</f>
        <v>-6</v>
      </c>
      <c r="E37" s="106">
        <f t="shared" si="5"/>
        <v>-2675975</v>
      </c>
      <c r="F37" s="105">
        <f t="shared" si="5"/>
        <v>-7</v>
      </c>
      <c r="G37" s="106">
        <f t="shared" si="5"/>
        <v>-3147625</v>
      </c>
      <c r="H37" s="105">
        <f t="shared" si="5"/>
        <v>-7.5</v>
      </c>
      <c r="I37" s="106">
        <f t="shared" si="5"/>
        <v>-3577275</v>
      </c>
      <c r="J37" s="105">
        <f t="shared" si="5"/>
        <v>-8</v>
      </c>
      <c r="K37" s="106">
        <f t="shared" si="5"/>
        <v>-4006925</v>
      </c>
      <c r="L37" s="105">
        <f t="shared" si="5"/>
        <v>-8.5</v>
      </c>
      <c r="M37" s="106">
        <f t="shared" si="5"/>
        <v>-4436575</v>
      </c>
      <c r="N37" s="109"/>
      <c r="O37" s="110"/>
      <c r="P37" s="35"/>
    </row>
    <row r="38" spans="1:16" ht="12" thickTop="1" x14ac:dyDescent="0.35">
      <c r="A38" s="38"/>
      <c r="B38" s="38"/>
      <c r="C38" s="38"/>
      <c r="D38" s="38"/>
      <c r="E38" s="39"/>
      <c r="F38" s="40"/>
      <c r="G38" s="38"/>
      <c r="H38" s="38"/>
      <c r="I38" s="38"/>
      <c r="J38" s="38"/>
      <c r="K38" s="38"/>
      <c r="L38" s="38"/>
      <c r="M38" s="38"/>
      <c r="N38" s="41"/>
      <c r="O38" s="41"/>
    </row>
    <row r="39" spans="1:16" ht="12.3" x14ac:dyDescent="0.4">
      <c r="A39" s="42"/>
      <c r="B39" s="42"/>
      <c r="C39" s="42"/>
      <c r="D39" s="42"/>
      <c r="E39" s="43"/>
      <c r="F39" s="44"/>
      <c r="G39" s="42"/>
      <c r="H39" s="42"/>
      <c r="I39" s="42"/>
      <c r="J39" s="42"/>
      <c r="K39" s="42"/>
      <c r="L39" s="42"/>
      <c r="M39" s="42"/>
      <c r="N39" s="45"/>
      <c r="O39" s="45"/>
    </row>
    <row r="40" spans="1:16" ht="12.3" x14ac:dyDescent="0.4">
      <c r="A40" s="42"/>
      <c r="B40" s="42"/>
      <c r="C40" s="42"/>
      <c r="D40" s="42"/>
      <c r="E40" s="42"/>
      <c r="F40" s="44"/>
      <c r="G40" s="42"/>
      <c r="H40" s="42"/>
      <c r="I40" s="42"/>
      <c r="J40" s="42"/>
      <c r="K40" s="42"/>
      <c r="L40" s="42"/>
      <c r="M40" s="42"/>
      <c r="N40" s="45"/>
      <c r="O40" s="45"/>
    </row>
    <row r="41" spans="1:16" ht="12.3" x14ac:dyDescent="0.4">
      <c r="A41" s="42"/>
      <c r="B41" s="42"/>
      <c r="C41" s="42"/>
      <c r="D41" s="42"/>
      <c r="E41" s="42" t="s">
        <v>6</v>
      </c>
      <c r="F41" s="44"/>
      <c r="G41" s="42"/>
      <c r="H41" s="42"/>
      <c r="I41" s="42"/>
      <c r="J41" s="42"/>
      <c r="K41" s="42"/>
      <c r="L41" s="42"/>
      <c r="M41" s="42"/>
      <c r="N41" s="45"/>
      <c r="O41" s="45"/>
    </row>
  </sheetData>
  <printOptions horizontalCentered="1" gridLinesSet="0"/>
  <pageMargins left="0.5" right="0.5" top="1" bottom="0.25" header="0.5" footer="0.5"/>
  <pageSetup scale="86" orientation="landscape" horizontalDpi="4294967292" vertic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EF2E9BE981BC4089F78F2B52DA988B" ma:contentTypeVersion="6" ma:contentTypeDescription="Create a new document." ma:contentTypeScope="" ma:versionID="3cc9877c3cb3a1270775307c2b1c3d8c">
  <xsd:schema xmlns:xsd="http://www.w3.org/2001/XMLSchema" xmlns:p="http://schemas.microsoft.com/office/2006/metadata/properties" targetNamespace="http://schemas.microsoft.com/office/2006/metadata/properties" ma:root="true" ma:fieldsID="d5fc8d3f7a96d149128ef5e6463376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75E17D6-0650-4BF7-AE06-75A2AB5F55EB}">
  <ds:schemaRefs>
    <ds:schemaRef ds:uri="http://schemas.microsoft.com/sharepoint/v3/contenttype/forms"/>
  </ds:schemaRefs>
</ds:datastoreItem>
</file>

<file path=customXml/itemProps2.xml><?xml version="1.0" encoding="utf-8"?>
<ds:datastoreItem xmlns:ds="http://schemas.openxmlformats.org/officeDocument/2006/customXml" ds:itemID="{80309534-FAC2-4F66-9707-B51903E9E64B}">
  <ds:schemaRefs>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F4A77B6C-31D2-4D69-A160-F86484F66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D6646F86-386F-4511-BF51-49CF46F4B60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EXISa</vt:lpstr>
      <vt:lpstr>EXISb</vt:lpstr>
      <vt:lpstr>ALTPa</vt:lpstr>
      <vt:lpstr>ALTPb</vt:lpstr>
      <vt:lpstr>ALT1a</vt:lpstr>
      <vt:lpstr>ALT1b</vt:lpstr>
      <vt:lpstr>ALT2a</vt:lpstr>
      <vt:lpstr>ALT2b</vt:lpstr>
      <vt:lpstr>SUM 3a</vt:lpstr>
      <vt:lpstr>SUM 3b</vt:lpstr>
      <vt:lpstr>FUNDa</vt:lpstr>
      <vt:lpstr>FUNDb</vt:lpstr>
      <vt:lpstr>ALT1a!Print_Area</vt:lpstr>
      <vt:lpstr>ALT1b!Print_Area</vt:lpstr>
      <vt:lpstr>ALT2a!Print_Area</vt:lpstr>
      <vt:lpstr>ALT2b!Print_Area</vt:lpstr>
      <vt:lpstr>ALTPa!Print_Area</vt:lpstr>
      <vt:lpstr>ALTPb!Print_Area</vt:lpstr>
      <vt:lpstr>EXISa!Print_Area</vt:lpstr>
      <vt:lpstr>EXISb!Print_Area</vt:lpstr>
      <vt:lpstr>FUNDa!Print_Area</vt:lpstr>
      <vt:lpstr>FUNDb!Print_Area</vt:lpstr>
      <vt:lpstr>'SUM 3a'!Print_Area</vt:lpstr>
      <vt:lpstr>'SUM 3b'!Print_Area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Jennifer@CIO</dc:creator>
  <cp:lastModifiedBy>Venkat Bhaskara</cp:lastModifiedBy>
  <cp:lastPrinted>2010-08-23T21:31:11Z</cp:lastPrinted>
  <dcterms:created xsi:type="dcterms:W3CDTF">2001-06-22T15:28:31Z</dcterms:created>
  <dcterms:modified xsi:type="dcterms:W3CDTF">2019-07-30T19:03:05Z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