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24"/>
  <workbookPr/>
  <mc:AlternateContent xmlns:mc="http://schemas.openxmlformats.org/markup-compatibility/2006">
    <mc:Choice Requires="x15">
      <x15ac:absPath xmlns:x15ac="http://schemas.microsoft.com/office/spreadsheetml/2010/11/ac" url="https://stateca.sharepoint.com/sites/OIS/AdvisoryServices/Templates/Draft/IR Cost Estimation Tool/"/>
    </mc:Choice>
  </mc:AlternateContent>
  <xr:revisionPtr revIDLastSave="0" documentId="106_{E6F21B02-BF7C-4A86-888A-C1750AA9E51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taff Time" sheetId="5" r:id="rId1"/>
    <sheet name="Material Costs" sheetId="6" r:id="rId2"/>
    <sheet name="Total Costs" sheetId="9" r:id="rId3"/>
    <sheet name="Staff Lookup Tables" sheetId="7" r:id="rId4"/>
    <sheet name="Material Lookup Tables" sheetId="8" r:id="rId5"/>
  </sheets>
  <definedNames>
    <definedName name="listClassificationOptions">'Staff Lookup Tables'!$S$3:$S$103</definedName>
    <definedName name="listJobCategories">'Staff Lookup Tables'!$R$3</definedName>
    <definedName name="listJobCategorySelection">'Staff Lookup Tables'!$R$3:$R$103</definedName>
    <definedName name="listMaterials">'Material Lookup Tables'!$G$3</definedName>
    <definedName name="listMaterialSelection">'Material Lookup Tables'!$G$3:$G$103</definedName>
    <definedName name="listTypeOptions">'Material Lookup Tables'!$H$3:$H$103</definedName>
    <definedName name="TaxRate">_xlfn.XLOOKUP("Tax rate",tblMaterialConstants[Item],tblMaterialConstants[Value])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7" i="5" l="1"/>
  <c r="D47" i="5"/>
  <c r="E47" i="5" s="1"/>
  <c r="G46" i="5"/>
  <c r="D46" i="5"/>
  <c r="E46" i="5" s="1"/>
  <c r="G45" i="5"/>
  <c r="D45" i="5"/>
  <c r="E45" i="5" s="1"/>
  <c r="G42" i="5"/>
  <c r="D42" i="5"/>
  <c r="E42" i="5" s="1"/>
  <c r="G41" i="5"/>
  <c r="D41" i="5"/>
  <c r="E41" i="5" s="1"/>
  <c r="G40" i="5"/>
  <c r="D40" i="5"/>
  <c r="E40" i="5" s="1"/>
  <c r="G37" i="5"/>
  <c r="D37" i="5"/>
  <c r="E37" i="5" s="1"/>
  <c r="G36" i="5"/>
  <c r="D36" i="5"/>
  <c r="E36" i="5" s="1"/>
  <c r="G35" i="5"/>
  <c r="D35" i="5"/>
  <c r="E35" i="5" s="1"/>
  <c r="G32" i="5"/>
  <c r="D32" i="5"/>
  <c r="E32" i="5" s="1"/>
  <c r="G31" i="5"/>
  <c r="D31" i="5"/>
  <c r="E31" i="5" s="1"/>
  <c r="G30" i="5"/>
  <c r="D30" i="5"/>
  <c r="E30" i="5" s="1"/>
  <c r="G26" i="5"/>
  <c r="D26" i="5"/>
  <c r="E26" i="5" s="1"/>
  <c r="G25" i="5"/>
  <c r="D25" i="5"/>
  <c r="E25" i="5" s="1"/>
  <c r="G24" i="5"/>
  <c r="D24" i="5"/>
  <c r="E24" i="5" s="1"/>
  <c r="G23" i="5"/>
  <c r="D23" i="5"/>
  <c r="E23" i="5" s="1"/>
  <c r="G22" i="5"/>
  <c r="D22" i="5"/>
  <c r="E22" i="5" s="1"/>
  <c r="G21" i="5"/>
  <c r="D21" i="5"/>
  <c r="E21" i="5" s="1"/>
  <c r="G18" i="5"/>
  <c r="D18" i="5"/>
  <c r="E18" i="5" s="1"/>
  <c r="G17" i="5"/>
  <c r="D17" i="5"/>
  <c r="E17" i="5" s="1"/>
  <c r="G16" i="5"/>
  <c r="D16" i="5"/>
  <c r="E16" i="5" s="1"/>
  <c r="G15" i="5"/>
  <c r="D15" i="5"/>
  <c r="E15" i="5" s="1"/>
  <c r="G14" i="5"/>
  <c r="D14" i="5"/>
  <c r="E14" i="5" s="1"/>
  <c r="G13" i="5"/>
  <c r="D13" i="5"/>
  <c r="E13" i="5" s="1"/>
  <c r="D5" i="5"/>
  <c r="E5" i="5" s="1"/>
  <c r="G5" i="5"/>
  <c r="D6" i="5"/>
  <c r="E6" i="5" s="1"/>
  <c r="G6" i="5"/>
  <c r="D7" i="5"/>
  <c r="E7" i="5" s="1"/>
  <c r="G7" i="5"/>
  <c r="D8" i="5"/>
  <c r="E8" i="5"/>
  <c r="G8" i="5"/>
  <c r="D9" i="5"/>
  <c r="E9" i="5" s="1"/>
  <c r="G9" i="5"/>
  <c r="D10" i="5"/>
  <c r="E10" i="5" s="1"/>
  <c r="G10" i="5"/>
  <c r="G4" i="5"/>
  <c r="D4" i="5"/>
  <c r="I70" i="7"/>
  <c r="L70" i="7" s="1" a="1"/>
  <c r="L70" i="7" s="1"/>
  <c r="H70" i="7"/>
  <c r="K70" i="7" s="1" a="1"/>
  <c r="K70" i="7" s="1"/>
  <c r="I69" i="7"/>
  <c r="L69" i="7" s="1" a="1"/>
  <c r="L69" i="7" s="1"/>
  <c r="H69" i="7"/>
  <c r="K69" i="7" s="1" a="1"/>
  <c r="K69" i="7" s="1"/>
  <c r="I68" i="7"/>
  <c r="L68" i="7" s="1" a="1"/>
  <c r="L68" i="7" s="1"/>
  <c r="H68" i="7"/>
  <c r="K68" i="7" s="1" a="1"/>
  <c r="K68" i="7" s="1"/>
  <c r="I67" i="7"/>
  <c r="L67" i="7" s="1" a="1"/>
  <c r="L67" i="7" s="1"/>
  <c r="H67" i="7"/>
  <c r="K67" i="7" s="1" a="1"/>
  <c r="K67" i="7" s="1"/>
  <c r="I66" i="7"/>
  <c r="L66" i="7" s="1" a="1"/>
  <c r="L66" i="7" s="1"/>
  <c r="H66" i="7"/>
  <c r="K66" i="7" s="1" a="1"/>
  <c r="K66" i="7" s="1"/>
  <c r="I65" i="7"/>
  <c r="L65" i="7" s="1" a="1"/>
  <c r="L65" i="7" s="1"/>
  <c r="H65" i="7"/>
  <c r="K65" i="7" s="1" a="1"/>
  <c r="K65" i="7" s="1"/>
  <c r="I64" i="7"/>
  <c r="L64" i="7" s="1" a="1"/>
  <c r="L64" i="7" s="1"/>
  <c r="H64" i="7"/>
  <c r="K64" i="7" s="1" a="1"/>
  <c r="K64" i="7" s="1"/>
  <c r="I63" i="7"/>
  <c r="L63" i="7" s="1" a="1"/>
  <c r="L63" i="7" s="1"/>
  <c r="H63" i="7"/>
  <c r="K63" i="7" s="1" a="1"/>
  <c r="K63" i="7" s="1"/>
  <c r="I62" i="7"/>
  <c r="L62" i="7" s="1" a="1"/>
  <c r="L62" i="7" s="1"/>
  <c r="H62" i="7"/>
  <c r="K62" i="7" s="1" a="1"/>
  <c r="K62" i="7" s="1"/>
  <c r="I61" i="7"/>
  <c r="L61" i="7" s="1" a="1"/>
  <c r="L61" i="7" s="1"/>
  <c r="H61" i="7"/>
  <c r="K61" i="7" s="1" a="1"/>
  <c r="K61" i="7" s="1"/>
  <c r="I60" i="7"/>
  <c r="L60" i="7" s="1" a="1"/>
  <c r="L60" i="7" s="1"/>
  <c r="H60" i="7"/>
  <c r="K60" i="7" s="1" a="1"/>
  <c r="K60" i="7" s="1"/>
  <c r="I59" i="7"/>
  <c r="L59" i="7" s="1" a="1"/>
  <c r="L59" i="7" s="1"/>
  <c r="H59" i="7"/>
  <c r="K59" i="7" s="1" a="1"/>
  <c r="K59" i="7" s="1"/>
  <c r="I58" i="7"/>
  <c r="L58" i="7" s="1" a="1"/>
  <c r="L58" i="7" s="1"/>
  <c r="H58" i="7"/>
  <c r="K58" i="7" s="1" a="1"/>
  <c r="K58" i="7" s="1"/>
  <c r="I57" i="7"/>
  <c r="L57" i="7" s="1" a="1"/>
  <c r="L57" i="7" s="1"/>
  <c r="H57" i="7"/>
  <c r="K57" i="7" s="1" a="1"/>
  <c r="K57" i="7" s="1"/>
  <c r="I56" i="7"/>
  <c r="L56" i="7" s="1" a="1"/>
  <c r="L56" i="7" s="1"/>
  <c r="H56" i="7"/>
  <c r="K56" i="7" s="1" a="1"/>
  <c r="K56" i="7" s="1"/>
  <c r="I55" i="7"/>
  <c r="L55" i="7" s="1" a="1"/>
  <c r="L55" i="7" s="1"/>
  <c r="H55" i="7"/>
  <c r="K55" i="7" s="1" a="1"/>
  <c r="K55" i="7" s="1"/>
  <c r="I54" i="7"/>
  <c r="L54" i="7" s="1" a="1"/>
  <c r="L54" i="7" s="1"/>
  <c r="H54" i="7"/>
  <c r="K54" i="7" s="1" a="1"/>
  <c r="K54" i="7" s="1"/>
  <c r="I53" i="7"/>
  <c r="L53" i="7" s="1" a="1"/>
  <c r="L53" i="7" s="1"/>
  <c r="H53" i="7"/>
  <c r="K53" i="7" s="1" a="1"/>
  <c r="K53" i="7" s="1"/>
  <c r="I52" i="7"/>
  <c r="L52" i="7" s="1" a="1"/>
  <c r="L52" i="7" s="1"/>
  <c r="H52" i="7"/>
  <c r="K52" i="7" s="1" a="1"/>
  <c r="K52" i="7" s="1"/>
  <c r="I51" i="7"/>
  <c r="L51" i="7" s="1" a="1"/>
  <c r="L51" i="7" s="1"/>
  <c r="H51" i="7"/>
  <c r="K51" i="7" s="1" a="1"/>
  <c r="K51" i="7" s="1"/>
  <c r="I50" i="7"/>
  <c r="L50" i="7" s="1" a="1"/>
  <c r="L50" i="7" s="1"/>
  <c r="H50" i="7"/>
  <c r="K50" i="7" s="1" a="1"/>
  <c r="K50" i="7" s="1"/>
  <c r="I49" i="7"/>
  <c r="L49" i="7" s="1" a="1"/>
  <c r="L49" i="7" s="1"/>
  <c r="H49" i="7"/>
  <c r="K49" i="7" s="1" a="1"/>
  <c r="K49" i="7" s="1"/>
  <c r="I48" i="7"/>
  <c r="L48" i="7" s="1" a="1"/>
  <c r="L48" i="7" s="1"/>
  <c r="H48" i="7"/>
  <c r="K48" i="7" s="1" a="1"/>
  <c r="K48" i="7" s="1"/>
  <c r="I47" i="7"/>
  <c r="L47" i="7" s="1" a="1"/>
  <c r="L47" i="7" s="1"/>
  <c r="H47" i="7"/>
  <c r="K47" i="7" s="1" a="1"/>
  <c r="K47" i="7" s="1"/>
  <c r="I46" i="7"/>
  <c r="L46" i="7" s="1" a="1"/>
  <c r="L46" i="7" s="1"/>
  <c r="H46" i="7"/>
  <c r="K46" i="7" s="1" a="1"/>
  <c r="K46" i="7" s="1"/>
  <c r="I45" i="7"/>
  <c r="L45" i="7" s="1" a="1"/>
  <c r="L45" i="7" s="1"/>
  <c r="H45" i="7"/>
  <c r="K45" i="7" s="1" a="1"/>
  <c r="K45" i="7" s="1"/>
  <c r="I44" i="7"/>
  <c r="L44" i="7" s="1" a="1"/>
  <c r="L44" i="7" s="1"/>
  <c r="H44" i="7"/>
  <c r="K44" i="7" s="1" a="1"/>
  <c r="K44" i="7" s="1"/>
  <c r="I43" i="7"/>
  <c r="L43" i="7" s="1" a="1"/>
  <c r="L43" i="7" s="1"/>
  <c r="H43" i="7"/>
  <c r="K43" i="7" s="1" a="1"/>
  <c r="K43" i="7" s="1"/>
  <c r="I42" i="7"/>
  <c r="L42" i="7" s="1" a="1"/>
  <c r="L42" i="7" s="1"/>
  <c r="H42" i="7"/>
  <c r="K42" i="7" s="1" a="1"/>
  <c r="K42" i="7" s="1"/>
  <c r="I41" i="7"/>
  <c r="L41" i="7" s="1" a="1"/>
  <c r="L41" i="7" s="1"/>
  <c r="H41" i="7"/>
  <c r="K41" i="7" s="1" a="1"/>
  <c r="K41" i="7" s="1"/>
  <c r="I40" i="7"/>
  <c r="L40" i="7" s="1" a="1"/>
  <c r="L40" i="7" s="1"/>
  <c r="H40" i="7"/>
  <c r="K40" i="7" s="1" a="1"/>
  <c r="K40" i="7" s="1"/>
  <c r="I39" i="7"/>
  <c r="L39" i="7" s="1" a="1"/>
  <c r="L39" i="7" s="1"/>
  <c r="H39" i="7"/>
  <c r="K39" i="7" s="1" a="1"/>
  <c r="K39" i="7" s="1"/>
  <c r="I38" i="7"/>
  <c r="L38" i="7" s="1" a="1"/>
  <c r="L38" i="7" s="1"/>
  <c r="H38" i="7"/>
  <c r="K38" i="7" s="1" a="1"/>
  <c r="K38" i="7" s="1"/>
  <c r="I37" i="7"/>
  <c r="L37" i="7" s="1" a="1"/>
  <c r="L37" i="7" s="1"/>
  <c r="H37" i="7"/>
  <c r="K37" i="7" s="1" a="1"/>
  <c r="K37" i="7" s="1"/>
  <c r="I36" i="7"/>
  <c r="L36" i="7" s="1" a="1"/>
  <c r="L36" i="7" s="1"/>
  <c r="H36" i="7"/>
  <c r="K36" i="7" s="1" a="1"/>
  <c r="K36" i="7" s="1"/>
  <c r="I35" i="7"/>
  <c r="L35" i="7" s="1" a="1"/>
  <c r="L35" i="7" s="1"/>
  <c r="H35" i="7"/>
  <c r="K35" i="7" s="1" a="1"/>
  <c r="K35" i="7" s="1"/>
  <c r="I34" i="7"/>
  <c r="L34" i="7" s="1" a="1"/>
  <c r="L34" i="7" s="1"/>
  <c r="H34" i="7"/>
  <c r="K34" i="7" s="1" a="1"/>
  <c r="K34" i="7" s="1"/>
  <c r="I33" i="7"/>
  <c r="L33" i="7" s="1" a="1"/>
  <c r="L33" i="7" s="1"/>
  <c r="H33" i="7"/>
  <c r="K33" i="7" s="1" a="1"/>
  <c r="K33" i="7" s="1"/>
  <c r="I32" i="7"/>
  <c r="L32" i="7" s="1" a="1"/>
  <c r="L32" i="7" s="1"/>
  <c r="H32" i="7"/>
  <c r="K32" i="7" s="1" a="1"/>
  <c r="K32" i="7" s="1"/>
  <c r="I31" i="7"/>
  <c r="L31" i="7" s="1" a="1"/>
  <c r="L31" i="7" s="1"/>
  <c r="H31" i="7"/>
  <c r="K31" i="7" s="1" a="1"/>
  <c r="K31" i="7" s="1"/>
  <c r="I30" i="7"/>
  <c r="L30" i="7" s="1" a="1"/>
  <c r="L30" i="7" s="1"/>
  <c r="H30" i="7"/>
  <c r="K30" i="7" s="1" a="1"/>
  <c r="K30" i="7" s="1"/>
  <c r="I29" i="7"/>
  <c r="L29" i="7" s="1" a="1"/>
  <c r="L29" i="7" s="1"/>
  <c r="H29" i="7"/>
  <c r="K29" i="7" s="1" a="1"/>
  <c r="K29" i="7" s="1"/>
  <c r="I28" i="7"/>
  <c r="L28" i="7" s="1" a="1"/>
  <c r="L28" i="7" s="1"/>
  <c r="H28" i="7"/>
  <c r="K28" i="7" s="1" a="1"/>
  <c r="K28" i="7" s="1"/>
  <c r="I27" i="7"/>
  <c r="L27" i="7" s="1" a="1"/>
  <c r="L27" i="7" s="1"/>
  <c r="H27" i="7"/>
  <c r="K27" i="7" s="1" a="1"/>
  <c r="K27" i="7" s="1"/>
  <c r="I26" i="7"/>
  <c r="L26" i="7" s="1" a="1"/>
  <c r="L26" i="7" s="1"/>
  <c r="H26" i="7"/>
  <c r="K26" i="7" s="1" a="1"/>
  <c r="K26" i="7" s="1"/>
  <c r="I25" i="7"/>
  <c r="L25" i="7" s="1" a="1"/>
  <c r="L25" i="7" s="1"/>
  <c r="H25" i="7"/>
  <c r="K25" i="7" s="1" a="1"/>
  <c r="K25" i="7" s="1"/>
  <c r="I24" i="7"/>
  <c r="L24" i="7" s="1" a="1"/>
  <c r="L24" i="7" s="1"/>
  <c r="H24" i="7"/>
  <c r="K24" i="7" s="1" a="1"/>
  <c r="K24" i="7" s="1"/>
  <c r="I23" i="7"/>
  <c r="L23" i="7" s="1" a="1"/>
  <c r="L23" i="7" s="1"/>
  <c r="H23" i="7"/>
  <c r="K23" i="7" s="1" a="1"/>
  <c r="K23" i="7" s="1"/>
  <c r="I22" i="7"/>
  <c r="L22" i="7" s="1" a="1"/>
  <c r="L22" i="7" s="1"/>
  <c r="H22" i="7"/>
  <c r="K22" i="7" s="1" a="1"/>
  <c r="K22" i="7" s="1"/>
  <c r="I21" i="7"/>
  <c r="L21" i="7" s="1" a="1"/>
  <c r="L21" i="7" s="1"/>
  <c r="H21" i="7"/>
  <c r="K21" i="7" s="1" a="1"/>
  <c r="K21" i="7" s="1"/>
  <c r="I20" i="7"/>
  <c r="L20" i="7" s="1" a="1"/>
  <c r="L20" i="7" s="1"/>
  <c r="H20" i="7"/>
  <c r="K20" i="7" s="1" a="1"/>
  <c r="K20" i="7" s="1"/>
  <c r="I19" i="7"/>
  <c r="L19" i="7" s="1" a="1"/>
  <c r="L19" i="7" s="1"/>
  <c r="H19" i="7"/>
  <c r="K19" i="7" s="1" a="1"/>
  <c r="K19" i="7" s="1"/>
  <c r="I18" i="7"/>
  <c r="L18" i="7" s="1" a="1"/>
  <c r="L18" i="7" s="1"/>
  <c r="H18" i="7"/>
  <c r="K18" i="7" s="1" a="1"/>
  <c r="K18" i="7" s="1"/>
  <c r="I17" i="7"/>
  <c r="L17" i="7" s="1" a="1"/>
  <c r="L17" i="7" s="1"/>
  <c r="H17" i="7"/>
  <c r="K17" i="7" s="1" a="1"/>
  <c r="K17" i="7" s="1"/>
  <c r="I16" i="7"/>
  <c r="L16" i="7" s="1" a="1"/>
  <c r="L16" i="7" s="1"/>
  <c r="H16" i="7"/>
  <c r="K16" i="7" s="1" a="1"/>
  <c r="K16" i="7" s="1"/>
  <c r="I15" i="7"/>
  <c r="L15" i="7" s="1" a="1"/>
  <c r="L15" i="7" s="1"/>
  <c r="H15" i="7"/>
  <c r="K15" i="7" s="1" a="1"/>
  <c r="K15" i="7" s="1"/>
  <c r="I14" i="7"/>
  <c r="L14" i="7" s="1" a="1"/>
  <c r="L14" i="7" s="1"/>
  <c r="H14" i="7"/>
  <c r="K14" i="7" s="1" a="1"/>
  <c r="K14" i="7" s="1"/>
  <c r="I13" i="7"/>
  <c r="L13" i="7" s="1" a="1"/>
  <c r="L13" i="7" s="1"/>
  <c r="H13" i="7"/>
  <c r="K13" i="7" s="1" a="1"/>
  <c r="K13" i="7" s="1"/>
  <c r="I12" i="7"/>
  <c r="L12" i="7" s="1" a="1"/>
  <c r="L12" i="7" s="1"/>
  <c r="H12" i="7"/>
  <c r="K12" i="7" s="1" a="1"/>
  <c r="K12" i="7" s="1"/>
  <c r="I11" i="7"/>
  <c r="L11" i="7" s="1" a="1"/>
  <c r="L11" i="7" s="1"/>
  <c r="H11" i="7"/>
  <c r="K11" i="7" s="1" a="1"/>
  <c r="K11" i="7" s="1"/>
  <c r="I10" i="7"/>
  <c r="L10" i="7" s="1" a="1"/>
  <c r="L10" i="7" s="1"/>
  <c r="H10" i="7"/>
  <c r="K10" i="7" s="1" a="1"/>
  <c r="K10" i="7" s="1"/>
  <c r="I9" i="7"/>
  <c r="L9" i="7" s="1" a="1"/>
  <c r="L9" i="7" s="1"/>
  <c r="H9" i="7"/>
  <c r="K9" i="7" s="1" a="1"/>
  <c r="K9" i="7" s="1"/>
  <c r="I8" i="7"/>
  <c r="L8" i="7" s="1" a="1"/>
  <c r="L8" i="7" s="1"/>
  <c r="H8" i="7"/>
  <c r="K8" i="7" s="1" a="1"/>
  <c r="K8" i="7" s="1"/>
  <c r="I7" i="7"/>
  <c r="L7" i="7" s="1" a="1"/>
  <c r="L7" i="7" s="1"/>
  <c r="H7" i="7"/>
  <c r="K7" i="7" s="1" a="1"/>
  <c r="K7" i="7" s="1"/>
  <c r="I6" i="7"/>
  <c r="L6" i="7" s="1" a="1"/>
  <c r="L6" i="7" s="1"/>
  <c r="H6" i="7"/>
  <c r="K6" i="7" s="1" a="1"/>
  <c r="K6" i="7" s="1"/>
  <c r="I5" i="7"/>
  <c r="L5" i="7" s="1" a="1"/>
  <c r="L5" i="7" s="1"/>
  <c r="H5" i="7"/>
  <c r="K5" i="7" s="1" a="1"/>
  <c r="K5" i="7" s="1"/>
  <c r="I4" i="7"/>
  <c r="L4" i="7" s="1" a="1"/>
  <c r="L4" i="7" s="1"/>
  <c r="H4" i="7"/>
  <c r="K4" i="7" s="1" a="1"/>
  <c r="K4" i="7" s="1"/>
  <c r="I3" i="7"/>
  <c r="L3" i="7" s="1" a="1"/>
  <c r="L3" i="7" s="1"/>
  <c r="H3" i="7"/>
  <c r="K3" i="7" s="1" a="1"/>
  <c r="K3" i="7" s="1"/>
  <c r="G3" i="7"/>
  <c r="J3" i="7" s="1"/>
  <c r="M3" i="7" s="1" a="1"/>
  <c r="M3" i="7" s="1"/>
  <c r="G4" i="7"/>
  <c r="J4" i="7" s="1"/>
  <c r="M4" i="7" s="1" a="1"/>
  <c r="M4" i="7" s="1"/>
  <c r="G5" i="7"/>
  <c r="J5" i="7" s="1"/>
  <c r="M5" i="7" s="1" a="1"/>
  <c r="M5" i="7" s="1"/>
  <c r="G6" i="7"/>
  <c r="J6" i="7" s="1"/>
  <c r="M6" i="7" s="1" a="1"/>
  <c r="M6" i="7" s="1"/>
  <c r="G7" i="7"/>
  <c r="J7" i="7" s="1"/>
  <c r="M7" i="7" s="1" a="1"/>
  <c r="M7" i="7" s="1"/>
  <c r="G8" i="7"/>
  <c r="J8" i="7" s="1"/>
  <c r="M8" i="7" s="1" a="1"/>
  <c r="M8" i="7" s="1"/>
  <c r="G9" i="7"/>
  <c r="J9" i="7" s="1"/>
  <c r="M9" i="7" s="1" a="1"/>
  <c r="M9" i="7" s="1"/>
  <c r="G10" i="7"/>
  <c r="J10" i="7" s="1"/>
  <c r="M10" i="7" s="1" a="1"/>
  <c r="M10" i="7" s="1"/>
  <c r="G11" i="7"/>
  <c r="J11" i="7" s="1"/>
  <c r="M11" i="7" s="1" a="1"/>
  <c r="M11" i="7" s="1"/>
  <c r="G12" i="7"/>
  <c r="J12" i="7" s="1"/>
  <c r="M12" i="7" s="1" a="1"/>
  <c r="M12" i="7" s="1"/>
  <c r="G13" i="7"/>
  <c r="J13" i="7" s="1"/>
  <c r="M13" i="7" s="1" a="1"/>
  <c r="M13" i="7" s="1"/>
  <c r="G14" i="7"/>
  <c r="J14" i="7" s="1"/>
  <c r="M14" i="7" s="1" a="1"/>
  <c r="M14" i="7" s="1"/>
  <c r="G15" i="7"/>
  <c r="J15" i="7" s="1"/>
  <c r="M15" i="7" s="1" a="1"/>
  <c r="M15" i="7" s="1"/>
  <c r="G16" i="7"/>
  <c r="J16" i="7" s="1"/>
  <c r="M16" i="7" s="1" a="1"/>
  <c r="M16" i="7" s="1"/>
  <c r="G17" i="7"/>
  <c r="J17" i="7" s="1"/>
  <c r="M17" i="7" s="1" a="1"/>
  <c r="M17" i="7" s="1"/>
  <c r="G18" i="7"/>
  <c r="J18" i="7" s="1"/>
  <c r="M18" i="7" s="1" a="1"/>
  <c r="M18" i="7" s="1"/>
  <c r="G19" i="7"/>
  <c r="J19" i="7" s="1"/>
  <c r="M19" i="7" s="1" a="1"/>
  <c r="M19" i="7" s="1"/>
  <c r="G20" i="7"/>
  <c r="J20" i="7" s="1"/>
  <c r="M20" i="7" s="1" a="1"/>
  <c r="M20" i="7" s="1"/>
  <c r="G21" i="7"/>
  <c r="J21" i="7" s="1"/>
  <c r="M21" i="7" s="1" a="1"/>
  <c r="M21" i="7" s="1"/>
  <c r="G22" i="7"/>
  <c r="J22" i="7" s="1"/>
  <c r="M22" i="7" s="1" a="1"/>
  <c r="M22" i="7" s="1"/>
  <c r="G23" i="7"/>
  <c r="J23" i="7" s="1"/>
  <c r="M23" i="7" s="1" a="1"/>
  <c r="M23" i="7" s="1"/>
  <c r="G24" i="7"/>
  <c r="J24" i="7" s="1"/>
  <c r="M24" i="7" s="1" a="1"/>
  <c r="M24" i="7" s="1"/>
  <c r="G25" i="7"/>
  <c r="J25" i="7" s="1"/>
  <c r="M25" i="7" s="1" a="1"/>
  <c r="M25" i="7" s="1"/>
  <c r="G26" i="7"/>
  <c r="J26" i="7" s="1"/>
  <c r="M26" i="7" s="1" a="1"/>
  <c r="M26" i="7" s="1"/>
  <c r="G27" i="7"/>
  <c r="J27" i="7" s="1"/>
  <c r="M27" i="7" s="1" a="1"/>
  <c r="M27" i="7" s="1"/>
  <c r="G28" i="7"/>
  <c r="J28" i="7" s="1"/>
  <c r="M28" i="7" s="1" a="1"/>
  <c r="M28" i="7" s="1"/>
  <c r="G29" i="7"/>
  <c r="J29" i="7" s="1"/>
  <c r="M29" i="7" s="1" a="1"/>
  <c r="M29" i="7" s="1"/>
  <c r="G30" i="7"/>
  <c r="J30" i="7" s="1"/>
  <c r="M30" i="7" s="1" a="1"/>
  <c r="M30" i="7" s="1"/>
  <c r="G31" i="7"/>
  <c r="J31" i="7" s="1"/>
  <c r="M31" i="7" s="1" a="1"/>
  <c r="M31" i="7" s="1"/>
  <c r="G32" i="7"/>
  <c r="J32" i="7" s="1"/>
  <c r="M32" i="7" s="1" a="1"/>
  <c r="M32" i="7" s="1"/>
  <c r="G33" i="7"/>
  <c r="J33" i="7" s="1"/>
  <c r="M33" i="7" s="1" a="1"/>
  <c r="M33" i="7" s="1"/>
  <c r="G34" i="7"/>
  <c r="J34" i="7" s="1"/>
  <c r="M34" i="7" s="1" a="1"/>
  <c r="M34" i="7" s="1"/>
  <c r="G35" i="7"/>
  <c r="J35" i="7" s="1"/>
  <c r="M35" i="7" s="1" a="1"/>
  <c r="M35" i="7" s="1"/>
  <c r="G36" i="7"/>
  <c r="J36" i="7" s="1"/>
  <c r="M36" i="7" s="1" a="1"/>
  <c r="M36" i="7" s="1"/>
  <c r="G37" i="7"/>
  <c r="J37" i="7" s="1"/>
  <c r="M37" i="7" s="1" a="1"/>
  <c r="M37" i="7" s="1"/>
  <c r="G38" i="7"/>
  <c r="J38" i="7" s="1"/>
  <c r="M38" i="7" s="1" a="1"/>
  <c r="M38" i="7" s="1"/>
  <c r="G39" i="7"/>
  <c r="J39" i="7" s="1"/>
  <c r="M39" i="7" s="1" a="1"/>
  <c r="M39" i="7" s="1"/>
  <c r="G40" i="7"/>
  <c r="J40" i="7" s="1"/>
  <c r="M40" i="7" s="1" a="1"/>
  <c r="M40" i="7" s="1"/>
  <c r="G41" i="7"/>
  <c r="J41" i="7" s="1"/>
  <c r="M41" i="7" s="1" a="1"/>
  <c r="M41" i="7" s="1"/>
  <c r="G42" i="7"/>
  <c r="J42" i="7" s="1"/>
  <c r="M42" i="7" s="1" a="1"/>
  <c r="M42" i="7" s="1"/>
  <c r="G43" i="7"/>
  <c r="J43" i="7" s="1"/>
  <c r="M43" i="7" s="1" a="1"/>
  <c r="M43" i="7" s="1"/>
  <c r="G44" i="7"/>
  <c r="J44" i="7" s="1"/>
  <c r="M44" i="7" s="1" a="1"/>
  <c r="M44" i="7" s="1"/>
  <c r="G45" i="7"/>
  <c r="J45" i="7" s="1"/>
  <c r="M45" i="7" s="1" a="1"/>
  <c r="M45" i="7" s="1"/>
  <c r="G46" i="7"/>
  <c r="J46" i="7" s="1"/>
  <c r="M46" i="7" s="1" a="1"/>
  <c r="M46" i="7" s="1"/>
  <c r="G47" i="7"/>
  <c r="J47" i="7" s="1"/>
  <c r="M47" i="7" s="1" a="1"/>
  <c r="M47" i="7" s="1"/>
  <c r="G48" i="7"/>
  <c r="J48" i="7" s="1"/>
  <c r="M48" i="7" s="1" a="1"/>
  <c r="M48" i="7" s="1"/>
  <c r="G49" i="7"/>
  <c r="J49" i="7" s="1"/>
  <c r="M49" i="7" s="1" a="1"/>
  <c r="M49" i="7" s="1"/>
  <c r="G50" i="7"/>
  <c r="J50" i="7" s="1"/>
  <c r="M50" i="7" s="1" a="1"/>
  <c r="M50" i="7" s="1"/>
  <c r="G51" i="7"/>
  <c r="J51" i="7" s="1"/>
  <c r="M51" i="7" s="1" a="1"/>
  <c r="M51" i="7" s="1"/>
  <c r="G52" i="7"/>
  <c r="J52" i="7" s="1"/>
  <c r="M52" i="7" s="1" a="1"/>
  <c r="M52" i="7" s="1"/>
  <c r="G53" i="7"/>
  <c r="J53" i="7" s="1"/>
  <c r="M53" i="7" s="1" a="1"/>
  <c r="M53" i="7" s="1"/>
  <c r="G54" i="7"/>
  <c r="J54" i="7" s="1"/>
  <c r="M54" i="7" s="1" a="1"/>
  <c r="M54" i="7" s="1"/>
  <c r="G55" i="7"/>
  <c r="J55" i="7" s="1"/>
  <c r="M55" i="7" s="1" a="1"/>
  <c r="M55" i="7" s="1"/>
  <c r="G56" i="7"/>
  <c r="J56" i="7" s="1"/>
  <c r="M56" i="7" s="1" a="1"/>
  <c r="M56" i="7" s="1"/>
  <c r="G57" i="7"/>
  <c r="J57" i="7" s="1"/>
  <c r="M57" i="7" s="1" a="1"/>
  <c r="M57" i="7" s="1"/>
  <c r="G58" i="7"/>
  <c r="J58" i="7" s="1"/>
  <c r="M58" i="7" s="1" a="1"/>
  <c r="M58" i="7" s="1"/>
  <c r="G59" i="7"/>
  <c r="J59" i="7" s="1"/>
  <c r="M59" i="7" s="1" a="1"/>
  <c r="M59" i="7" s="1"/>
  <c r="G60" i="7"/>
  <c r="J60" i="7" s="1"/>
  <c r="M60" i="7" s="1" a="1"/>
  <c r="M60" i="7" s="1"/>
  <c r="G61" i="7"/>
  <c r="J61" i="7" s="1"/>
  <c r="M61" i="7" s="1" a="1"/>
  <c r="M61" i="7" s="1"/>
  <c r="G62" i="7"/>
  <c r="J62" i="7" s="1"/>
  <c r="M62" i="7" s="1" a="1"/>
  <c r="M62" i="7" s="1"/>
  <c r="G63" i="7"/>
  <c r="J63" i="7" s="1"/>
  <c r="M63" i="7" s="1" a="1"/>
  <c r="M63" i="7" s="1"/>
  <c r="G64" i="7"/>
  <c r="J64" i="7" s="1"/>
  <c r="M64" i="7" s="1" a="1"/>
  <c r="M64" i="7" s="1"/>
  <c r="G65" i="7"/>
  <c r="J65" i="7" s="1"/>
  <c r="M65" i="7" s="1" a="1"/>
  <c r="M65" i="7" s="1"/>
  <c r="G66" i="7"/>
  <c r="J66" i="7" s="1"/>
  <c r="M66" i="7" s="1" a="1"/>
  <c r="M66" i="7" s="1"/>
  <c r="G67" i="7"/>
  <c r="J67" i="7" s="1"/>
  <c r="M67" i="7" s="1" a="1"/>
  <c r="M67" i="7" s="1"/>
  <c r="G68" i="7"/>
  <c r="J68" i="7" s="1"/>
  <c r="M68" i="7" s="1" a="1"/>
  <c r="M68" i="7" s="1"/>
  <c r="G69" i="7"/>
  <c r="J69" i="7" s="1"/>
  <c r="M69" i="7" s="1" a="1"/>
  <c r="M69" i="7" s="1"/>
  <c r="G70" i="7"/>
  <c r="J70" i="7" s="1"/>
  <c r="M70" i="7" s="1" a="1"/>
  <c r="M70" i="7" s="1"/>
  <c r="H23" i="8" a="1"/>
  <c r="H23" i="8" s="1"/>
  <c r="H24" i="8" a="1"/>
  <c r="H24" i="8" s="1"/>
  <c r="H25" i="8" a="1"/>
  <c r="H25" i="8" s="1"/>
  <c r="H26" i="8" a="1"/>
  <c r="H26" i="8" s="1"/>
  <c r="H27" i="8" a="1"/>
  <c r="H27" i="8" s="1"/>
  <c r="C7" i="9"/>
  <c r="H8" i="8" a="1"/>
  <c r="H8" i="8" s="1"/>
  <c r="H9" i="8" a="1"/>
  <c r="H9" i="8" s="1"/>
  <c r="H10" i="8" a="1"/>
  <c r="H10" i="8" s="1"/>
  <c r="H11" i="8" a="1"/>
  <c r="H11" i="8" s="1"/>
  <c r="H12" i="8" a="1"/>
  <c r="H12" i="8" s="1"/>
  <c r="H13" i="8" a="1"/>
  <c r="H13" i="8" s="1"/>
  <c r="H14" i="8" a="1"/>
  <c r="H14" i="8" s="1"/>
  <c r="H15" i="8" a="1"/>
  <c r="H15" i="8" s="1"/>
  <c r="H16" i="8" a="1"/>
  <c r="H16" i="8" s="1"/>
  <c r="H17" i="8" a="1"/>
  <c r="H17" i="8" s="1"/>
  <c r="H18" i="8" a="1"/>
  <c r="H18" i="8" s="1"/>
  <c r="H19" i="8" a="1"/>
  <c r="H19" i="8" s="1"/>
  <c r="H20" i="8" a="1"/>
  <c r="H20" i="8" s="1"/>
  <c r="H21" i="8" a="1"/>
  <c r="H21" i="8" s="1"/>
  <c r="H22" i="8" a="1"/>
  <c r="H22" i="8" s="1"/>
  <c r="H28" i="8" a="1"/>
  <c r="H28" i="8" s="1"/>
  <c r="S12" i="7" a="1"/>
  <c r="S12" i="7" s="1"/>
  <c r="S13" i="7" a="1"/>
  <c r="S13" i="7" s="1"/>
  <c r="S14" i="7" a="1"/>
  <c r="S14" i="7" s="1"/>
  <c r="S15" i="7" a="1"/>
  <c r="S15" i="7" s="1"/>
  <c r="S16" i="7" a="1"/>
  <c r="S16" i="7" s="1"/>
  <c r="S17" i="7" a="1"/>
  <c r="S17" i="7" s="1"/>
  <c r="S18" i="7" a="1"/>
  <c r="S18" i="7" s="1"/>
  <c r="S19" i="7" a="1"/>
  <c r="S19" i="7" s="1"/>
  <c r="S20" i="7" a="1"/>
  <c r="S20" i="7" s="1"/>
  <c r="S21" i="7" a="1"/>
  <c r="S21" i="7" s="1"/>
  <c r="S22" i="7" a="1"/>
  <c r="S22" i="7" s="1"/>
  <c r="S23" i="7" a="1"/>
  <c r="S23" i="7" s="1"/>
  <c r="S24" i="7" a="1"/>
  <c r="S24" i="7" s="1"/>
  <c r="S25" i="7" a="1"/>
  <c r="S25" i="7" s="1"/>
  <c r="S26" i="7" a="1"/>
  <c r="S26" i="7" s="1"/>
  <c r="S27" i="7" a="1"/>
  <c r="S27" i="7" s="1"/>
  <c r="S28" i="7" a="1"/>
  <c r="S28" i="7" s="1"/>
  <c r="S29" i="7" a="1"/>
  <c r="S29" i="7" s="1"/>
  <c r="S30" i="7" a="1"/>
  <c r="S30" i="7" s="1"/>
  <c r="S31" i="7" a="1"/>
  <c r="S31" i="7" s="1"/>
  <c r="S32" i="7" a="1"/>
  <c r="S32" i="7" s="1"/>
  <c r="S33" i="7" a="1"/>
  <c r="S33" i="7" s="1"/>
  <c r="S34" i="7" a="1"/>
  <c r="S34" i="7" s="1"/>
  <c r="S35" i="7" a="1"/>
  <c r="S35" i="7" s="1"/>
  <c r="S36" i="7" a="1"/>
  <c r="S36" i="7" s="1"/>
  <c r="S37" i="7" a="1"/>
  <c r="S37" i="7" s="1"/>
  <c r="S38" i="7" a="1"/>
  <c r="S38" i="7" s="1"/>
  <c r="S39" i="7" a="1"/>
  <c r="S39" i="7" s="1"/>
  <c r="S40" i="7" a="1"/>
  <c r="S40" i="7" s="1"/>
  <c r="S41" i="7" a="1"/>
  <c r="S41" i="7" s="1"/>
  <c r="S42" i="7" a="1"/>
  <c r="S42" i="7" s="1"/>
  <c r="S43" i="7" a="1"/>
  <c r="S43" i="7" s="1"/>
  <c r="S44" i="7" a="1"/>
  <c r="S44" i="7" s="1"/>
  <c r="S45" i="7" a="1"/>
  <c r="S45" i="7" s="1"/>
  <c r="S46" i="7" a="1"/>
  <c r="S46" i="7" s="1"/>
  <c r="S47" i="7" a="1"/>
  <c r="S47" i="7" s="1"/>
  <c r="S48" i="7" a="1"/>
  <c r="S48" i="7" s="1"/>
  <c r="G37" i="6" l="1"/>
  <c r="F37" i="6"/>
  <c r="G36" i="6"/>
  <c r="F36" i="6"/>
  <c r="G35" i="6"/>
  <c r="F35" i="6"/>
  <c r="F34" i="6"/>
  <c r="G34" i="6" s="1"/>
  <c r="F33" i="6"/>
  <c r="G33" i="6" s="1"/>
  <c r="H33" i="6" s="1"/>
  <c r="G30" i="6"/>
  <c r="F30" i="6"/>
  <c r="G29" i="6"/>
  <c r="F29" i="6"/>
  <c r="F28" i="6"/>
  <c r="G28" i="6" s="1"/>
  <c r="G25" i="6"/>
  <c r="F25" i="6"/>
  <c r="G24" i="6"/>
  <c r="F24" i="6"/>
  <c r="G23" i="6"/>
  <c r="F23" i="6"/>
  <c r="G19" i="6"/>
  <c r="F19" i="6"/>
  <c r="G18" i="6"/>
  <c r="F18" i="6"/>
  <c r="G17" i="6"/>
  <c r="F17" i="6"/>
  <c r="G16" i="6"/>
  <c r="F16" i="6"/>
  <c r="F11" i="6"/>
  <c r="G11" i="6"/>
  <c r="F12" i="6"/>
  <c r="G12" i="6"/>
  <c r="F13" i="6"/>
  <c r="G13" i="6"/>
  <c r="G10" i="6"/>
  <c r="F10" i="6"/>
  <c r="F5" i="6"/>
  <c r="G5" i="6"/>
  <c r="F6" i="6"/>
  <c r="G6" i="6"/>
  <c r="H6" i="6" s="1"/>
  <c r="F7" i="6"/>
  <c r="G7" i="6"/>
  <c r="F4" i="6"/>
  <c r="G4" i="6" s="1"/>
  <c r="H4" i="6" s="1"/>
  <c r="G3" i="8" a="1"/>
  <c r="H46" i="5"/>
  <c r="H47" i="5"/>
  <c r="H41" i="5"/>
  <c r="H42" i="5"/>
  <c r="H36" i="5"/>
  <c r="H37" i="5"/>
  <c r="H31" i="5"/>
  <c r="H32" i="5"/>
  <c r="H22" i="5"/>
  <c r="H23" i="5"/>
  <c r="H24" i="5"/>
  <c r="H25" i="5"/>
  <c r="H26" i="5"/>
  <c r="H14" i="5"/>
  <c r="H15" i="5"/>
  <c r="H16" i="5"/>
  <c r="H17" i="5"/>
  <c r="H18" i="5"/>
  <c r="H45" i="5"/>
  <c r="H40" i="5"/>
  <c r="H35" i="5"/>
  <c r="H30" i="5"/>
  <c r="H21" i="5"/>
  <c r="H13" i="5"/>
  <c r="H5" i="5"/>
  <c r="H6" i="5"/>
  <c r="H7" i="5"/>
  <c r="H8" i="5"/>
  <c r="H9" i="5"/>
  <c r="H10" i="5"/>
  <c r="H4" i="5"/>
  <c r="E4" i="5"/>
  <c r="R3" i="7" a="1"/>
  <c r="H7" i="8" l="1" a="1"/>
  <c r="H7" i="8" s="1"/>
  <c r="H4" i="8" a="1"/>
  <c r="H4" i="8" s="1"/>
  <c r="H5" i="8" a="1"/>
  <c r="H5" i="8" s="1"/>
  <c r="H6" i="8" a="1"/>
  <c r="H6" i="8" s="1"/>
  <c r="H12" i="6"/>
  <c r="H13" i="6"/>
  <c r="H7" i="6"/>
  <c r="R3" i="7"/>
  <c r="S3" i="7" s="1" a="1"/>
  <c r="S3" i="7" s="1"/>
  <c r="S9" i="7" a="1"/>
  <c r="S9" i="7" s="1"/>
  <c r="S10" i="7" a="1"/>
  <c r="S10" i="7" s="1"/>
  <c r="S11" i="7" a="1"/>
  <c r="S11" i="7" s="1"/>
  <c r="S4" i="7" a="1"/>
  <c r="S4" i="7" s="1"/>
  <c r="S5" i="7" a="1"/>
  <c r="S5" i="7" s="1"/>
  <c r="S6" i="7" a="1"/>
  <c r="S6" i="7" s="1"/>
  <c r="S7" i="7" a="1"/>
  <c r="S7" i="7" s="1"/>
  <c r="S8" i="7" a="1"/>
  <c r="S8" i="7" s="1"/>
  <c r="H10" i="6"/>
  <c r="H16" i="6"/>
  <c r="H18" i="6"/>
  <c r="H25" i="6"/>
  <c r="H37" i="6"/>
  <c r="H23" i="6"/>
  <c r="H29" i="6"/>
  <c r="H35" i="6"/>
  <c r="H5" i="6"/>
  <c r="H8" i="6" s="1"/>
  <c r="C3" i="9" s="1"/>
  <c r="H11" i="6"/>
  <c r="H14" i="6" s="1"/>
  <c r="C4" i="9" s="1"/>
  <c r="H19" i="6"/>
  <c r="H28" i="6"/>
  <c r="H34" i="6"/>
  <c r="H17" i="6"/>
  <c r="H24" i="6"/>
  <c r="H30" i="6"/>
  <c r="H36" i="6"/>
  <c r="G3" i="8"/>
  <c r="H3" i="8" s="1" a="1"/>
  <c r="H3" i="8" s="1"/>
  <c r="I9" i="5"/>
  <c r="I35" i="5"/>
  <c r="I36" i="5"/>
  <c r="I7" i="5"/>
  <c r="I45" i="5"/>
  <c r="I26" i="5"/>
  <c r="I15" i="5"/>
  <c r="I31" i="5"/>
  <c r="I21" i="5"/>
  <c r="I30" i="5"/>
  <c r="I18" i="5"/>
  <c r="I22" i="5"/>
  <c r="I23" i="5"/>
  <c r="I46" i="5"/>
  <c r="I47" i="5"/>
  <c r="I5" i="5"/>
  <c r="I24" i="5"/>
  <c r="I10" i="5"/>
  <c r="I17" i="5"/>
  <c r="I41" i="5"/>
  <c r="I42" i="5"/>
  <c r="I37" i="5"/>
  <c r="I32" i="5"/>
  <c r="I25" i="5"/>
  <c r="I16" i="5"/>
  <c r="I14" i="5"/>
  <c r="I40" i="5"/>
  <c r="I13" i="5"/>
  <c r="I6" i="5"/>
  <c r="I8" i="5"/>
  <c r="I4" i="5"/>
  <c r="I38" i="5" l="1"/>
  <c r="B8" i="9" s="1"/>
  <c r="I48" i="5"/>
  <c r="B10" i="9" s="1"/>
  <c r="I43" i="5"/>
  <c r="B9" i="9" s="1"/>
  <c r="I33" i="5"/>
  <c r="B7" i="9" s="1"/>
  <c r="D7" i="9" s="1"/>
  <c r="I27" i="5"/>
  <c r="B5" i="9" s="1"/>
  <c r="I19" i="5"/>
  <c r="B4" i="9" s="1"/>
  <c r="D4" i="9" s="1"/>
  <c r="I11" i="5"/>
  <c r="B3" i="9" s="1"/>
  <c r="D3" i="9" s="1"/>
  <c r="H38" i="6"/>
  <c r="H20" i="6"/>
  <c r="C5" i="9" s="1"/>
  <c r="H31" i="6"/>
  <c r="C9" i="9" s="1"/>
  <c r="H26" i="6"/>
  <c r="C8" i="9" s="1"/>
  <c r="D8" i="9" l="1"/>
  <c r="C10" i="9"/>
  <c r="D10" i="9" s="1"/>
  <c r="D9" i="9"/>
  <c r="D5" i="9"/>
  <c r="I49" i="5"/>
  <c r="B11" i="9" s="1"/>
  <c r="H39" i="6"/>
  <c r="H40" i="6" l="1"/>
  <c r="C11" i="9"/>
  <c r="D11" i="9" s="1"/>
  <c r="D12" i="9" s="1"/>
  <c r="I50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<sst xmlns="http://schemas.openxmlformats.org/spreadsheetml/2006/main" count="386" uniqueCount="201">
  <si>
    <t>Security Incident Staff Cost Estimation*</t>
  </si>
  <si>
    <t>Activity/Job Category</t>
  </si>
  <si>
    <t>Classification</t>
  </si>
  <si>
    <t>Regular Hours</t>
  </si>
  <si>
    <t>Regular Rate</t>
  </si>
  <si>
    <t>Subtotal</t>
  </si>
  <si>
    <t>Overtime Hours</t>
  </si>
  <si>
    <t>Overtime Rate</t>
  </si>
  <si>
    <t>Total</t>
  </si>
  <si>
    <t>Incident Response</t>
  </si>
  <si>
    <t>Incident Response Total</t>
  </si>
  <si>
    <t>Communications</t>
  </si>
  <si>
    <t>Communications Total</t>
  </si>
  <si>
    <t>Investigation\Root Cause Analysis</t>
  </si>
  <si>
    <t>Investigation\Root Cause Analysis Total</t>
  </si>
  <si>
    <t>Corrective Action</t>
  </si>
  <si>
    <t>Performance Review</t>
  </si>
  <si>
    <t>Performance Review Total</t>
  </si>
  <si>
    <t>Documentation</t>
  </si>
  <si>
    <t>Documentation Total</t>
  </si>
  <si>
    <t>Training/Re-Training</t>
  </si>
  <si>
    <t>Training/Re-Training Total</t>
  </si>
  <si>
    <t>Process Reengineering</t>
  </si>
  <si>
    <t>Process Reengineering Total</t>
  </si>
  <si>
    <t>Corrective Action Total</t>
  </si>
  <si>
    <t>TOTAL STAFF WAGE COSTS***</t>
  </si>
  <si>
    <t>*Adapt tool as necessary to meet Department cost estimator needs</t>
  </si>
  <si>
    <t xml:space="preserve">**Mid-range salary and wages only, no benefits. </t>
  </si>
  <si>
    <t>***Does not include estimated costs for loss of productivity or revenue due to system down-time or legal costs associated with misuse of compromised information.</t>
  </si>
  <si>
    <t>Security Incident Material Cost Estimation*</t>
  </si>
  <si>
    <t>Activity/Material Category</t>
  </si>
  <si>
    <t>Type</t>
  </si>
  <si>
    <t>Detail (Make/Model, Course, etc.)</t>
  </si>
  <si>
    <t>Quantity</t>
  </si>
  <si>
    <t>Unit Cost</t>
  </si>
  <si>
    <t>Tax</t>
  </si>
  <si>
    <t>TOTAL MATERIAL COSTS**</t>
  </si>
  <si>
    <t>**Does not include estimated costs for loss of productivity or revenue due to system down-time or legal costs associated with misuse of compromised information.</t>
  </si>
  <si>
    <t>Security Incident Total Cost Estimation*</t>
  </si>
  <si>
    <t>Activity/Job or Material Category</t>
  </si>
  <si>
    <t>Staff Total</t>
  </si>
  <si>
    <t>Materials Total</t>
  </si>
  <si>
    <t>TOTAL COSTS**</t>
  </si>
  <si>
    <t>Classification Rates</t>
  </si>
  <si>
    <t>Staffing Constants</t>
  </si>
  <si>
    <t>Data Validation Lists</t>
  </si>
  <si>
    <t>Job Category</t>
  </si>
  <si>
    <t>Abbr.</t>
  </si>
  <si>
    <t>WWG</t>
  </si>
  <si>
    <t>Minimum Salary</t>
  </si>
  <si>
    <t>Maximum Salary</t>
  </si>
  <si>
    <t>Median Salary</t>
  </si>
  <si>
    <t>Minimum Hourly</t>
  </si>
  <si>
    <t>Maximum Hourly</t>
  </si>
  <si>
    <t>Median Hourly</t>
  </si>
  <si>
    <t>Minimum Hourly (OT)</t>
  </si>
  <si>
    <t>Maximum Hourly (OT)</t>
  </si>
  <si>
    <t>Median Hourly (OT)</t>
  </si>
  <si>
    <t>Item</t>
  </si>
  <si>
    <t>Value</t>
  </si>
  <si>
    <t>Domains</t>
  </si>
  <si>
    <t>Classifications</t>
  </si>
  <si>
    <t>Attorney</t>
  </si>
  <si>
    <t>SE</t>
  </si>
  <si>
    <t>Monthly Hours</t>
  </si>
  <si>
    <t>Attorney III</t>
  </si>
  <si>
    <t>Attorney IV</t>
  </si>
  <si>
    <t>Double Time Rate</t>
  </si>
  <si>
    <t>Attorney Supervisor</t>
  </si>
  <si>
    <t>Benefit Rate</t>
  </si>
  <si>
    <t>Attorney V</t>
  </si>
  <si>
    <t>Attorney, Assistant Chief Counsel</t>
  </si>
  <si>
    <t>Chief Counsel I, C.E.A.</t>
  </si>
  <si>
    <t>Chief Counsel II, C.E.A.</t>
  </si>
  <si>
    <t>Supervising Attorney</t>
  </si>
  <si>
    <t>E</t>
  </si>
  <si>
    <t>Clerical Support</t>
  </si>
  <si>
    <t>Executive Assistant</t>
  </si>
  <si>
    <t>EA</t>
  </si>
  <si>
    <t>Executive Secretary I</t>
  </si>
  <si>
    <t>ES I</t>
  </si>
  <si>
    <t>Executive Secretary II</t>
  </si>
  <si>
    <t>ES II</t>
  </si>
  <si>
    <t>Office Assistant (General)</t>
  </si>
  <si>
    <t>OA (G)</t>
  </si>
  <si>
    <t>Office Assistant (Typing)</t>
  </si>
  <si>
    <t>OA (T)</t>
  </si>
  <si>
    <t>Office Technician (General)</t>
  </si>
  <si>
    <t>OT (G)</t>
  </si>
  <si>
    <t>Office Technician (Typing)</t>
  </si>
  <si>
    <t>OT (T)</t>
  </si>
  <si>
    <t>Executive Management</t>
  </si>
  <si>
    <t>Career Executive Assignment A</t>
  </si>
  <si>
    <t>CEA A</t>
  </si>
  <si>
    <t>Career Executive Assignment B</t>
  </si>
  <si>
    <t>CEA B</t>
  </si>
  <si>
    <t>Career Executive Assignment C</t>
  </si>
  <si>
    <t>CEA C</t>
  </si>
  <si>
    <t>Human Resources</t>
  </si>
  <si>
    <t>Associate Personnel Analyst</t>
  </si>
  <si>
    <t>Personnel Program Advisor</t>
  </si>
  <si>
    <t>Personnel Program Analyst</t>
  </si>
  <si>
    <t>Personnel Program Manager I</t>
  </si>
  <si>
    <t>Personnel Program Manager II</t>
  </si>
  <si>
    <t>Personnel Program Technician III</t>
  </si>
  <si>
    <t>Personnel Selection Consultant I</t>
  </si>
  <si>
    <t>Personnel Selection Consultant II</t>
  </si>
  <si>
    <t>Personnel Selection Technician</t>
  </si>
  <si>
    <t>Personnel Specialist</t>
  </si>
  <si>
    <t>Personnel Supervisor I</t>
  </si>
  <si>
    <t>Personnel Supervisor II</t>
  </si>
  <si>
    <t>Personnel Technician I</t>
  </si>
  <si>
    <t>Personnel Technician II (Specialist)</t>
  </si>
  <si>
    <t>Personnel Technician II (Supervisor)</t>
  </si>
  <si>
    <t>Senior Personnel Specialist</t>
  </si>
  <si>
    <t>Staff Personnel Program Analyst</t>
  </si>
  <si>
    <t>Supervising Personnel Selection Consultant</t>
  </si>
  <si>
    <t>IT &amp; Security</t>
  </si>
  <si>
    <t>Information Systems Technician</t>
  </si>
  <si>
    <t>IST</t>
  </si>
  <si>
    <t>Information Systems Technician Supervisor I</t>
  </si>
  <si>
    <t>ISTS I</t>
  </si>
  <si>
    <t>Information Systems Technician Supervisor II</t>
  </si>
  <si>
    <t>ISTS II</t>
  </si>
  <si>
    <t>Information Technology Associate</t>
  </si>
  <si>
    <t>ITA</t>
  </si>
  <si>
    <t>Information Technology Manager I</t>
  </si>
  <si>
    <t>ITM I</t>
  </si>
  <si>
    <t>Information Technology Manager II</t>
  </si>
  <si>
    <t>ITM II</t>
  </si>
  <si>
    <t>Information Technology Specialist I</t>
  </si>
  <si>
    <t>IT Spec. I</t>
  </si>
  <si>
    <t>Information Technology Specialist II</t>
  </si>
  <si>
    <t>IT Spec. II</t>
  </si>
  <si>
    <t>Information Technology Specialist III</t>
  </si>
  <si>
    <t>IT Spec. III</t>
  </si>
  <si>
    <t>Information Technology Supervisor I</t>
  </si>
  <si>
    <t>IT Sup. I</t>
  </si>
  <si>
    <t>Information Technology Supervisor II</t>
  </si>
  <si>
    <t>IT Sup. II</t>
  </si>
  <si>
    <t>Information Technology Technician</t>
  </si>
  <si>
    <t>ITT</t>
  </si>
  <si>
    <t>Legal</t>
  </si>
  <si>
    <t>Graduate Legal Assistant</t>
  </si>
  <si>
    <t>Legal Analyst</t>
  </si>
  <si>
    <t>Legal Assistant</t>
  </si>
  <si>
    <t>Legal Office Administrator I</t>
  </si>
  <si>
    <t>Legal Secretary</t>
  </si>
  <si>
    <t>Legal Support Supervisor I</t>
  </si>
  <si>
    <t>Legal Support Supervisor II</t>
  </si>
  <si>
    <t>Senior Legal Analyst</t>
  </si>
  <si>
    <t>Senior Legal Typist</t>
  </si>
  <si>
    <t>Non-IT Analyst &amp; Management</t>
  </si>
  <si>
    <t>Associate Governmental Program Analyst</t>
  </si>
  <si>
    <t>AGPA</t>
  </si>
  <si>
    <t>Staff Services Analyst</t>
  </si>
  <si>
    <t>SSA</t>
  </si>
  <si>
    <t>Staff Services Manager I</t>
  </si>
  <si>
    <t>SSM I</t>
  </si>
  <si>
    <t>Staff Services Manager II (Managerial)</t>
  </si>
  <si>
    <t>SSM II (M)</t>
  </si>
  <si>
    <t>Staff Services Manager II (Supervisory)</t>
  </si>
  <si>
    <t>SSM II (S)</t>
  </si>
  <si>
    <t>Staff Services Manager III</t>
  </si>
  <si>
    <t>SSM III</t>
  </si>
  <si>
    <t>Public Relations</t>
  </si>
  <si>
    <t>Assistant Information Officer</t>
  </si>
  <si>
    <t>Information Officer I (Specialist)</t>
  </si>
  <si>
    <t>Information Officer II</t>
  </si>
  <si>
    <t>Information Officer III C.E.A.</t>
  </si>
  <si>
    <t>Materials</t>
  </si>
  <si>
    <t>Material Constants</t>
  </si>
  <si>
    <t>Material Category</t>
  </si>
  <si>
    <t>Types</t>
  </si>
  <si>
    <t>Mailing</t>
  </si>
  <si>
    <t>Envelopes</t>
  </si>
  <si>
    <t>Postage</t>
  </si>
  <si>
    <t>Paper</t>
  </si>
  <si>
    <t>Tax rate</t>
  </si>
  <si>
    <t>Shipping</t>
  </si>
  <si>
    <t>New Hardware</t>
  </si>
  <si>
    <t>Cell Phone</t>
  </si>
  <si>
    <t>Desktop</t>
  </si>
  <si>
    <t>HDD/SSD</t>
  </si>
  <si>
    <t>Keyboard/Mouse</t>
  </si>
  <si>
    <t>Laptop</t>
  </si>
  <si>
    <t>Monitor</t>
  </si>
  <si>
    <t>Server</t>
  </si>
  <si>
    <t>Webcam</t>
  </si>
  <si>
    <t>New Software</t>
  </si>
  <si>
    <t>Application Software</t>
  </si>
  <si>
    <t>Database Software</t>
  </si>
  <si>
    <t>Operating System</t>
  </si>
  <si>
    <t>Security Software</t>
  </si>
  <si>
    <t>Special Server Software</t>
  </si>
  <si>
    <t>Support Services</t>
  </si>
  <si>
    <t>Manufacturer Support</t>
  </si>
  <si>
    <t>Vendor Support</t>
  </si>
  <si>
    <t>Training</t>
  </si>
  <si>
    <t>IT Training</t>
  </si>
  <si>
    <t>Other Training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</si>
</sst>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.00"/>
  </numFmts>
  <fonts count="9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</fonts>
  <fills count="3">
    <fill>
      <patternFill patternType="none"/>
    </fill>
    <fill>
      <patternFill patternType="gray125"/>
    </fill>
    <fill>
      <patternFill patternType="lightUp"/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77">
    <xf numFmtId="0" fontId="0" fillId="0" borderId="0" xfId="0"/>
    <xf numFmtId="164" fontId="0" fillId="0" borderId="0" xfId="0" applyNumberFormat="1"/>
    <xf numFmtId="0" fontId="0" fillId="0" borderId="0" xfId="0" applyAlignment="1">
      <alignment horizontal="center" vertical="center" wrapText="1"/>
    </xf>
    <xf numFmtId="165" fontId="1" fillId="0" borderId="0" xfId="0" applyNumberFormat="1" applyFont="1" applyAlignment="1">
      <alignment horizontal="center" vertical="center" wrapText="1"/>
    </xf>
    <xf numFmtId="165" fontId="0" fillId="0" borderId="0" xfId="0" applyNumberFormat="1"/>
    <xf numFmtId="0" fontId="6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4" fontId="6" fillId="0" borderId="7" xfId="0" applyNumberFormat="1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left"/>
    </xf>
    <xf numFmtId="0" fontId="1" fillId="0" borderId="13" xfId="0" applyFont="1" applyBorder="1" applyAlignment="1">
      <alignment horizontal="left" indent="1"/>
    </xf>
    <xf numFmtId="0" fontId="1" fillId="0" borderId="1" xfId="0" applyFont="1" applyBorder="1"/>
    <xf numFmtId="4" fontId="1" fillId="0" borderId="1" xfId="1" applyNumberFormat="1" applyFont="1" applyBorder="1"/>
    <xf numFmtId="4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4" xfId="1" applyNumberFormat="1" applyFont="1" applyBorder="1" applyAlignment="1">
      <alignment horizontal="right"/>
    </xf>
    <xf numFmtId="4" fontId="1" fillId="0" borderId="1" xfId="0" applyNumberFormat="1" applyFont="1" applyBorder="1"/>
    <xf numFmtId="0" fontId="7" fillId="0" borderId="18" xfId="0" applyFont="1" applyBorder="1" applyAlignment="1">
      <alignment horizontal="left"/>
    </xf>
    <xf numFmtId="0" fontId="1" fillId="0" borderId="13" xfId="0" applyFont="1" applyBorder="1" applyAlignment="1">
      <alignment horizontal="left" indent="2"/>
    </xf>
    <xf numFmtId="4" fontId="0" fillId="0" borderId="0" xfId="0" applyNumberFormat="1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44" fontId="1" fillId="0" borderId="14" xfId="1" applyFont="1" applyBorder="1" applyAlignment="1">
      <alignment horizontal="right"/>
    </xf>
    <xf numFmtId="44" fontId="1" fillId="0" borderId="1" xfId="1" applyFont="1" applyBorder="1" applyAlignment="1">
      <alignment horizontal="right"/>
    </xf>
    <xf numFmtId="44" fontId="1" fillId="0" borderId="2" xfId="1" applyFont="1" applyBorder="1" applyAlignment="1">
      <alignment horizontal="right"/>
    </xf>
    <xf numFmtId="0" fontId="6" fillId="0" borderId="30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left"/>
    </xf>
    <xf numFmtId="164" fontId="1" fillId="0" borderId="32" xfId="1" applyNumberFormat="1" applyFont="1" applyBorder="1" applyAlignment="1">
      <alignment horizontal="right"/>
    </xf>
    <xf numFmtId="164" fontId="8" fillId="0" borderId="32" xfId="1" applyNumberFormat="1" applyFont="1" applyBorder="1" applyAlignment="1">
      <alignment horizontal="right"/>
    </xf>
    <xf numFmtId="164" fontId="7" fillId="0" borderId="33" xfId="1" applyNumberFormat="1" applyFont="1" applyBorder="1" applyAlignment="1">
      <alignment horizontal="right"/>
    </xf>
    <xf numFmtId="164" fontId="1" fillId="0" borderId="1" xfId="1" applyNumberFormat="1" applyFont="1" applyBorder="1" applyAlignment="1">
      <alignment horizontal="right"/>
    </xf>
    <xf numFmtId="0" fontId="6" fillId="0" borderId="38" xfId="0" applyFont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center" vertical="center" wrapText="1"/>
    </xf>
    <xf numFmtId="0" fontId="7" fillId="0" borderId="31" xfId="0" applyFont="1" applyBorder="1"/>
    <xf numFmtId="44" fontId="1" fillId="0" borderId="41" xfId="1" applyFont="1" applyBorder="1" applyAlignment="1">
      <alignment horizontal="right"/>
    </xf>
    <xf numFmtId="164" fontId="8" fillId="0" borderId="36" xfId="1" applyNumberFormat="1" applyFont="1" applyBorder="1" applyAlignment="1">
      <alignment horizontal="right"/>
    </xf>
    <xf numFmtId="164" fontId="8" fillId="0" borderId="1" xfId="1" applyNumberFormat="1" applyFont="1" applyBorder="1" applyAlignment="1">
      <alignment horizontal="right"/>
    </xf>
    <xf numFmtId="164" fontId="8" fillId="0" borderId="37" xfId="1" applyNumberFormat="1" applyFont="1" applyBorder="1" applyAlignment="1">
      <alignment horizontal="right"/>
    </xf>
    <xf numFmtId="164" fontId="8" fillId="0" borderId="34" xfId="1" applyNumberFormat="1" applyFont="1" applyBorder="1" applyAlignment="1">
      <alignment horizontal="right"/>
    </xf>
    <xf numFmtId="164" fontId="8" fillId="0" borderId="14" xfId="1" applyNumberFormat="1" applyFont="1" applyBorder="1" applyAlignment="1">
      <alignment horizontal="right"/>
    </xf>
    <xf numFmtId="164" fontId="7" fillId="0" borderId="35" xfId="1" applyNumberFormat="1" applyFont="1" applyBorder="1" applyAlignment="1">
      <alignment horizontal="right"/>
    </xf>
    <xf numFmtId="0" fontId="2" fillId="0" borderId="0" xfId="0" applyFont="1"/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3" fillId="2" borderId="11" xfId="0" applyFont="1" applyFill="1" applyBorder="1" applyAlignment="1">
      <alignment horizontal="center"/>
    </xf>
    <xf numFmtId="0" fontId="3" fillId="2" borderId="12" xfId="0" applyFont="1" applyFill="1" applyBorder="1" applyAlignment="1">
      <alignment horizontal="center"/>
    </xf>
    <xf numFmtId="0" fontId="1" fillId="0" borderId="15" xfId="0" applyFont="1" applyBorder="1" applyAlignment="1">
      <alignment horizontal="left"/>
    </xf>
    <xf numFmtId="0" fontId="1" fillId="0" borderId="16" xfId="0" applyFont="1" applyBorder="1" applyAlignment="1">
      <alignment horizontal="left"/>
    </xf>
    <xf numFmtId="0" fontId="1" fillId="0" borderId="17" xfId="0" applyFont="1" applyBorder="1" applyAlignment="1">
      <alignment horizontal="left"/>
    </xf>
    <xf numFmtId="0" fontId="3" fillId="2" borderId="19" xfId="0" applyFont="1" applyFill="1" applyBorder="1" applyAlignment="1">
      <alignment horizontal="center"/>
    </xf>
    <xf numFmtId="0" fontId="3" fillId="2" borderId="20" xfId="0" applyFont="1" applyFill="1" applyBorder="1" applyAlignment="1">
      <alignment horizontal="center"/>
    </xf>
    <xf numFmtId="0" fontId="3" fillId="2" borderId="21" xfId="0" applyFont="1" applyFill="1" applyBorder="1" applyAlignment="1">
      <alignment horizontal="center"/>
    </xf>
    <xf numFmtId="0" fontId="2" fillId="0" borderId="0" xfId="0" applyFont="1" applyAlignment="1"/>
    <xf numFmtId="0" fontId="1" fillId="2" borderId="2" xfId="0" applyFont="1" applyFill="1" applyBorder="1" applyAlignment="1">
      <alignment horizontal="center"/>
    </xf>
    <xf numFmtId="0" fontId="1" fillId="2" borderId="23" xfId="0" applyFont="1" applyFill="1" applyBorder="1" applyAlignment="1">
      <alignment horizontal="center"/>
    </xf>
    <xf numFmtId="0" fontId="1" fillId="2" borderId="25" xfId="0" applyFont="1" applyFill="1" applyBorder="1" applyAlignment="1">
      <alignment horizontal="center"/>
    </xf>
    <xf numFmtId="0" fontId="1" fillId="2" borderId="21" xfId="0" applyFont="1" applyFill="1" applyBorder="1" applyAlignment="1">
      <alignment horizontal="center"/>
    </xf>
    <xf numFmtId="0" fontId="7" fillId="0" borderId="27" xfId="0" applyFont="1" applyBorder="1" applyAlignment="1">
      <alignment horizontal="left"/>
    </xf>
    <xf numFmtId="0" fontId="7" fillId="0" borderId="28" xfId="0" applyFont="1" applyBorder="1" applyAlignment="1">
      <alignment horizontal="left"/>
    </xf>
    <xf numFmtId="0" fontId="7" fillId="0" borderId="29" xfId="0" applyFont="1" applyBorder="1" applyAlignment="1">
      <alignment horizontal="left"/>
    </xf>
    <xf numFmtId="0" fontId="1" fillId="0" borderId="22" xfId="0" applyFont="1" applyBorder="1" applyAlignment="1">
      <alignment horizontal="left" indent="1"/>
    </xf>
    <xf numFmtId="0" fontId="1" fillId="0" borderId="23" xfId="0" applyFont="1" applyBorder="1" applyAlignment="1">
      <alignment horizontal="left" indent="1"/>
    </xf>
    <xf numFmtId="0" fontId="1" fillId="0" borderId="24" xfId="0" applyFont="1" applyBorder="1" applyAlignment="1">
      <alignment horizontal="left" indent="1"/>
    </xf>
    <xf numFmtId="0" fontId="2" fillId="0" borderId="0" xfId="0" applyFont="1" applyAlignment="1">
      <alignment horizontal="left"/>
    </xf>
    <xf numFmtId="0" fontId="2" fillId="0" borderId="26" xfId="0" applyFont="1" applyBorder="1" applyAlignment="1">
      <alignment horizontal="left"/>
    </xf>
    <xf numFmtId="164" fontId="1" fillId="2" borderId="2" xfId="1" applyNumberFormat="1" applyFont="1" applyFill="1" applyBorder="1" applyAlignment="1">
      <alignment horizontal="center"/>
    </xf>
    <xf numFmtId="164" fontId="1" fillId="2" borderId="23" xfId="1" applyNumberFormat="1" applyFont="1" applyFill="1" applyBorder="1" applyAlignment="1">
      <alignment horizontal="center"/>
    </xf>
    <xf numFmtId="164" fontId="1" fillId="2" borderId="25" xfId="1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</cellXfs>
  <cellStyles count="2">
    <cellStyle name="Currency" xfId="1" builtinId="4"/>
    <cellStyle name="Normal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numFmt numFmtId="165" formatCode="&quot;$&quot;#,##0.00"/>
    </dxf>
    <dxf>
      <alignment horizontal="left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5" formatCode="&quot;$&quot;#,##0.00"/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87E41DA-1845-4B2B-AA0D-804647BF804E}" name="tblClassifications" displayName="tblClassifications" ref="A2:M70" totalsRowShown="0" headerRowDxfId="17">
  <autoFilter ref="A2:M70" xr:uid="{587E41DA-1845-4B2B-AA0D-804647BF804E}"/>
  <tableColumns count="13">
    <tableColumn id="1" xr3:uid="{9188286F-0A48-4044-83F0-15317EBA075F}" name="Job Category"/>
    <tableColumn id="2" xr3:uid="{FCC77E02-D65B-41F9-A2A8-0029E62AB102}" name="Classification"/>
    <tableColumn id="3" xr3:uid="{6476D1E6-DA4F-4938-871A-621915AAEDB9}" name="Abbr."/>
    <tableColumn id="4" xr3:uid="{7FBDB0D7-10C6-4BD6-AB61-899DFD2023BA}" name="WWG" dataDxfId="16"/>
    <tableColumn id="5" xr3:uid="{ED6E36C4-C397-4583-8903-FD25ADA150AC}" name="Minimum Salary" dataDxfId="15"/>
    <tableColumn id="6" xr3:uid="{D33737E5-222C-4E42-A0DE-15986373351B}" name="Maximum Salary" dataDxfId="14"/>
    <tableColumn id="7" xr3:uid="{72E26503-804B-4A28-A1F9-6A1E185BAA4A}" name="Median Salary" dataDxfId="13">
      <calculatedColumnFormula>MEDIAN(E3,F3)</calculatedColumnFormula>
    </tableColumn>
    <tableColumn id="8" xr3:uid="{9F500EEE-0309-43BF-A74A-A79808354B3F}" name="Minimum Hourly" dataDxfId="12">
      <calculatedColumnFormula>E3/_xlfn.XLOOKUP("Monthly Hours",tblStaffConstants[Item],tblStaffConstants[Value])</calculatedColumnFormula>
    </tableColumn>
    <tableColumn id="9" xr3:uid="{3475A561-4EA9-4205-A441-1BF619A05152}" name="Maximum Hourly" dataDxfId="11">
      <calculatedColumnFormula>F3/_xlfn.XLOOKUP("Monthly Hours",tblStaffConstants[Item],tblStaffConstants[Value])</calculatedColumnFormula>
    </tableColumn>
    <tableColumn id="10" xr3:uid="{C2BA6876-9849-49A0-A676-4285267E1D02}" name="Median Hourly" dataDxfId="10">
      <calculatedColumnFormula>G3/_xlfn.XLOOKUP("Monthly Hours",tblStaffConstants[Item],tblStaffConstants[Value])</calculatedColumnFormula>
    </tableColumn>
    <tableColumn id="11" xr3:uid="{C6C18F03-ED88-4D67-987F-9394B48F9DCA}" name="Minimum Hourly (OT)" dataDxfId="9">
      <calculatedColumnFormula array="1">_xlfn.IFS($D3=2,H3*_xlfn.XLOOKUP("Overtime Rate",tblStaffConstants[Item],tblStaffConstants[Value]),$D3="E",H3,$D3="SE",H3)</calculatedColumnFormula>
    </tableColumn>
    <tableColumn id="12" xr3:uid="{BA6050EE-DD41-4411-A336-760EDC29C692}" name="Maximum Hourly (OT)" dataDxfId="8">
      <calculatedColumnFormula array="1">_xlfn.IFS($D3=2,I3*_xlfn.XLOOKUP("Overtime Rate",tblStaffConstants[Item],tblStaffConstants[Value]),$D3="E",I3,$D3="SE",I3)</calculatedColumnFormula>
    </tableColumn>
    <tableColumn id="13" xr3:uid="{3D001004-B5D4-4DA5-92E8-7692A76DD36B}" name="Median Hourly (OT)" dataDxfId="7">
      <calculatedColumnFormula array="1">_xlfn.IFS($D3=2,J3*_xlfn.XLOOKUP("Overtime Rate",tblStaffConstants[Item],tblStaffConstants[Value]),$D3="E",J3,$D3="SE",J3)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44EEE72B-87E2-4D8A-B4BA-5DECFCCBF07F}" name="tblStaffConstants" displayName="tblStaffConstants" ref="O2:P6" totalsRowShown="0" headerRowDxfId="6">
  <autoFilter ref="O2:P6" xr:uid="{44EEE72B-87E2-4D8A-B4BA-5DECFCCBF07F}"/>
  <tableColumns count="2">
    <tableColumn id="1" xr3:uid="{DD1DA236-8F64-4AB0-A97E-F7101D9A0BFF}" name="Item"/>
    <tableColumn id="2" xr3:uid="{8F6415A2-9144-4C23-8134-6CA3A82E56A3}" name="Valu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16F3C7BD-BA82-4835-9ECB-6295D34E84C7}" name="tblMaterials" displayName="tblMaterials" ref="A2:B23" totalsRowShown="0" headerRowDxfId="5" dataDxfId="4">
  <autoFilter ref="A2:B23" xr:uid="{16F3C7BD-BA82-4835-9ECB-6295D34E84C7}"/>
  <tableColumns count="2">
    <tableColumn id="1" xr3:uid="{D7B0DEC7-C95E-4E43-A6E0-430CDB361907}" name="Material Category" dataDxfId="3"/>
    <tableColumn id="2" xr3:uid="{AFA31E7F-E83F-4B49-853B-CA4651410D66}" name="Type" dataDxf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1FEA11F-CD9A-45BE-80C9-1389552F0135}" name="tblMaterialConstants" displayName="tblMaterialConstants" ref="D2:E4" totalsRowShown="0" headerRowDxfId="1">
  <autoFilter ref="D2:E4" xr:uid="{51FEA11F-CD9A-45BE-80C9-1389552F0135}"/>
  <tableColumns count="2">
    <tableColumn id="1" xr3:uid="{B8513C7F-FA92-42A7-954E-304C07E64FBB}" name="Item" dataDxfId="0"/>
    <tableColumn id="2" xr3:uid="{354F5491-D63E-456D-9FC5-6482B6D79D8C}" name="Value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48476-EA7E-4110-B83C-942DA50FF9D9}">
  <dimension ref="A1:I53"/>
  <sheetViews>
    <sheetView tabSelected="1" workbookViewId="0">
      <selection sqref="A1:I1"/>
    </sheetView>
  </sheetViews>
  <sheetFormatPr defaultRowHeight="12.75"/>
  <cols>
    <col min="1" max="1" width="41.5703125" customWidth="1"/>
    <col min="2" max="2" width="39.140625" customWidth="1"/>
    <col min="3" max="4" width="11.5703125" bestFit="1" customWidth="1"/>
    <col min="5" max="5" width="12.28515625" bestFit="1" customWidth="1"/>
    <col min="6" max="7" width="13.42578125" bestFit="1" customWidth="1"/>
    <col min="8" max="8" width="12.28515625" bestFit="1" customWidth="1"/>
    <col min="9" max="9" width="15.140625" customWidth="1"/>
  </cols>
  <sheetData>
    <row r="1" spans="1:9" ht="21.75" thickTop="1" thickBot="1">
      <c r="A1" s="46" t="s">
        <v>0</v>
      </c>
      <c r="B1" s="47"/>
      <c r="C1" s="47"/>
      <c r="D1" s="47"/>
      <c r="E1" s="47"/>
      <c r="F1" s="47"/>
      <c r="G1" s="47"/>
      <c r="H1" s="47"/>
      <c r="I1" s="48"/>
    </row>
    <row r="2" spans="1:9" ht="37.5" thickTop="1" thickBot="1">
      <c r="A2" s="5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5</v>
      </c>
      <c r="I2" s="8" t="s">
        <v>8</v>
      </c>
    </row>
    <row r="3" spans="1:9" ht="15.75">
      <c r="A3" s="9" t="s">
        <v>9</v>
      </c>
      <c r="B3" s="49"/>
      <c r="C3" s="50"/>
      <c r="D3" s="50"/>
      <c r="E3" s="50"/>
      <c r="F3" s="50"/>
      <c r="G3" s="50"/>
      <c r="H3" s="50"/>
      <c r="I3" s="51"/>
    </row>
    <row r="4" spans="1:9">
      <c r="A4" s="10"/>
      <c r="B4" s="11"/>
      <c r="C4" s="12"/>
      <c r="D4" s="13">
        <f>IF(ISBLANK(B4),0,_xlfn.XLOOKUP(B4,tblClassifications[Classification],tblClassifications[Median Hourly]))</f>
        <v>0</v>
      </c>
      <c r="E4" s="13">
        <f>C4*D4</f>
        <v>0</v>
      </c>
      <c r="F4" s="14"/>
      <c r="G4" s="13">
        <f>IF(ISBLANK(B4),0,_xlfn.XLOOKUP(B4,tblClassifications[Classification],tblClassifications[Median Hourly (OT)]))</f>
        <v>0</v>
      </c>
      <c r="H4" s="13">
        <f>F4*G4</f>
        <v>0</v>
      </c>
      <c r="I4" s="15">
        <f>E4+H4</f>
        <v>0</v>
      </c>
    </row>
    <row r="5" spans="1:9">
      <c r="A5" s="10"/>
      <c r="B5" s="11"/>
      <c r="C5" s="12"/>
      <c r="D5" s="13">
        <f>IF(ISBLANK(B5),0,_xlfn.XLOOKUP(B5,tblClassifications[Classification],tblClassifications[Median Hourly]))</f>
        <v>0</v>
      </c>
      <c r="E5" s="13">
        <f t="shared" ref="E5:E10" si="0">C5*D5</f>
        <v>0</v>
      </c>
      <c r="F5" s="14"/>
      <c r="G5" s="13">
        <f>IF(ISBLANK(B5),0,_xlfn.XLOOKUP(B5,tblClassifications[Classification],tblClassifications[Median Hourly (OT)]))</f>
        <v>0</v>
      </c>
      <c r="H5" s="13">
        <f t="shared" ref="H5:H10" si="1">F5*G5</f>
        <v>0</v>
      </c>
      <c r="I5" s="15">
        <f t="shared" ref="I5:I10" si="2">E5+H5</f>
        <v>0</v>
      </c>
    </row>
    <row r="6" spans="1:9">
      <c r="A6" s="10"/>
      <c r="B6" s="11"/>
      <c r="C6" s="12"/>
      <c r="D6" s="13">
        <f>IF(ISBLANK(B6),0,_xlfn.XLOOKUP(B6,tblClassifications[Classification],tblClassifications[Median Hourly]))</f>
        <v>0</v>
      </c>
      <c r="E6" s="13">
        <f t="shared" si="0"/>
        <v>0</v>
      </c>
      <c r="F6" s="14"/>
      <c r="G6" s="13">
        <f>IF(ISBLANK(B6),0,_xlfn.XLOOKUP(B6,tblClassifications[Classification],tblClassifications[Median Hourly (OT)]))</f>
        <v>0</v>
      </c>
      <c r="H6" s="13">
        <f t="shared" si="1"/>
        <v>0</v>
      </c>
      <c r="I6" s="15">
        <f t="shared" si="2"/>
        <v>0</v>
      </c>
    </row>
    <row r="7" spans="1:9">
      <c r="A7" s="10"/>
      <c r="B7" s="11"/>
      <c r="C7" s="12"/>
      <c r="D7" s="13">
        <f>IF(ISBLANK(B7),0,_xlfn.XLOOKUP(B7,tblClassifications[Classification],tblClassifications[Median Hourly]))</f>
        <v>0</v>
      </c>
      <c r="E7" s="13">
        <f t="shared" si="0"/>
        <v>0</v>
      </c>
      <c r="F7" s="14"/>
      <c r="G7" s="13">
        <f>IF(ISBLANK(B7),0,_xlfn.XLOOKUP(B7,tblClassifications[Classification],tblClassifications[Median Hourly (OT)]))</f>
        <v>0</v>
      </c>
      <c r="H7" s="13">
        <f t="shared" si="1"/>
        <v>0</v>
      </c>
      <c r="I7" s="15">
        <f t="shared" si="2"/>
        <v>0</v>
      </c>
    </row>
    <row r="8" spans="1:9">
      <c r="A8" s="10"/>
      <c r="B8" s="11"/>
      <c r="C8" s="12"/>
      <c r="D8" s="13">
        <f>IF(ISBLANK(B8),0,_xlfn.XLOOKUP(B8,tblClassifications[Classification],tblClassifications[Median Hourly]))</f>
        <v>0</v>
      </c>
      <c r="E8" s="13">
        <f t="shared" si="0"/>
        <v>0</v>
      </c>
      <c r="F8" s="14"/>
      <c r="G8" s="13">
        <f>IF(ISBLANK(B8),0,_xlfn.XLOOKUP(B8,tblClassifications[Classification],tblClassifications[Median Hourly (OT)]))</f>
        <v>0</v>
      </c>
      <c r="H8" s="13">
        <f t="shared" si="1"/>
        <v>0</v>
      </c>
      <c r="I8" s="15">
        <f t="shared" si="2"/>
        <v>0</v>
      </c>
    </row>
    <row r="9" spans="1:9">
      <c r="A9" s="10"/>
      <c r="B9" s="11"/>
      <c r="C9" s="12"/>
      <c r="D9" s="13">
        <f>IF(ISBLANK(B9),0,_xlfn.XLOOKUP(B9,tblClassifications[Classification],tblClassifications[Median Hourly]))</f>
        <v>0</v>
      </c>
      <c r="E9" s="13">
        <f t="shared" si="0"/>
        <v>0</v>
      </c>
      <c r="F9" s="14"/>
      <c r="G9" s="13">
        <f>IF(ISBLANK(B9),0,_xlfn.XLOOKUP(B9,tblClassifications[Classification],tblClassifications[Median Hourly (OT)]))</f>
        <v>0</v>
      </c>
      <c r="H9" s="13">
        <f t="shared" si="1"/>
        <v>0</v>
      </c>
      <c r="I9" s="15">
        <f t="shared" si="2"/>
        <v>0</v>
      </c>
    </row>
    <row r="10" spans="1:9">
      <c r="A10" s="10"/>
      <c r="B10" s="11"/>
      <c r="C10" s="12"/>
      <c r="D10" s="13">
        <f>IF(ISBLANK(B10),0,_xlfn.XLOOKUP(B10,tblClassifications[Classification],tblClassifications[Median Hourly]))</f>
        <v>0</v>
      </c>
      <c r="E10" s="13">
        <f t="shared" si="0"/>
        <v>0</v>
      </c>
      <c r="F10" s="14"/>
      <c r="G10" s="13">
        <f>IF(ISBLANK(B10),0,_xlfn.XLOOKUP(B10,tblClassifications[Classification],tblClassifications[Median Hourly (OT)]))</f>
        <v>0</v>
      </c>
      <c r="H10" s="13">
        <f t="shared" si="1"/>
        <v>0</v>
      </c>
      <c r="I10" s="15">
        <f t="shared" si="2"/>
        <v>0</v>
      </c>
    </row>
    <row r="11" spans="1:9" ht="13.5" thickBot="1">
      <c r="A11" s="52" t="s">
        <v>10</v>
      </c>
      <c r="B11" s="53"/>
      <c r="C11" s="53"/>
      <c r="D11" s="53"/>
      <c r="E11" s="53"/>
      <c r="F11" s="53"/>
      <c r="G11" s="53"/>
      <c r="H11" s="54"/>
      <c r="I11" s="15">
        <f>SUM(I4:I10)</f>
        <v>0</v>
      </c>
    </row>
    <row r="12" spans="1:9" ht="15.75">
      <c r="A12" s="9" t="s">
        <v>11</v>
      </c>
      <c r="B12" s="49"/>
      <c r="C12" s="50"/>
      <c r="D12" s="50"/>
      <c r="E12" s="50"/>
      <c r="F12" s="50"/>
      <c r="G12" s="50"/>
      <c r="H12" s="50"/>
      <c r="I12" s="51"/>
    </row>
    <row r="13" spans="1:9">
      <c r="A13" s="10"/>
      <c r="B13" s="11"/>
      <c r="C13" s="12"/>
      <c r="D13" s="13">
        <f>IF(ISBLANK(B13),0,_xlfn.XLOOKUP(B13,tblClassifications[Classification],tblClassifications[Median Hourly]))</f>
        <v>0</v>
      </c>
      <c r="E13" s="13">
        <f>C13*D13</f>
        <v>0</v>
      </c>
      <c r="F13" s="14"/>
      <c r="G13" s="13">
        <f>IF(ISBLANK(B13),0,_xlfn.XLOOKUP(B13,tblClassifications[Classification],tblClassifications[Median Hourly (OT)]))</f>
        <v>0</v>
      </c>
      <c r="H13" s="13">
        <f>F13*G13</f>
        <v>0</v>
      </c>
      <c r="I13" s="15">
        <f>E13+H13</f>
        <v>0</v>
      </c>
    </row>
    <row r="14" spans="1:9">
      <c r="A14" s="10"/>
      <c r="B14" s="11"/>
      <c r="C14" s="12"/>
      <c r="D14" s="13">
        <f>IF(ISBLANK(B14),0,_xlfn.XLOOKUP(B14,tblClassifications[Classification],tblClassifications[Median Hourly]))</f>
        <v>0</v>
      </c>
      <c r="E14" s="13">
        <f t="shared" ref="E14:E18" si="3">C14*D14</f>
        <v>0</v>
      </c>
      <c r="F14" s="14"/>
      <c r="G14" s="13">
        <f>IF(ISBLANK(B14),0,_xlfn.XLOOKUP(B14,tblClassifications[Classification],tblClassifications[Median Hourly (OT)]))</f>
        <v>0</v>
      </c>
      <c r="H14" s="13">
        <f t="shared" ref="H14:H18" si="4">F14*G14</f>
        <v>0</v>
      </c>
      <c r="I14" s="15">
        <f t="shared" ref="I14:I18" si="5">E14+H14</f>
        <v>0</v>
      </c>
    </row>
    <row r="15" spans="1:9">
      <c r="A15" s="10"/>
      <c r="B15" s="11"/>
      <c r="C15" s="12"/>
      <c r="D15" s="13">
        <f>IF(ISBLANK(B15),0,_xlfn.XLOOKUP(B15,tblClassifications[Classification],tblClassifications[Median Hourly]))</f>
        <v>0</v>
      </c>
      <c r="E15" s="13">
        <f t="shared" si="3"/>
        <v>0</v>
      </c>
      <c r="F15" s="14"/>
      <c r="G15" s="13">
        <f>IF(ISBLANK(B15),0,_xlfn.XLOOKUP(B15,tblClassifications[Classification],tblClassifications[Median Hourly (OT)]))</f>
        <v>0</v>
      </c>
      <c r="H15" s="13">
        <f t="shared" si="4"/>
        <v>0</v>
      </c>
      <c r="I15" s="15">
        <f t="shared" si="5"/>
        <v>0</v>
      </c>
    </row>
    <row r="16" spans="1:9">
      <c r="A16" s="10"/>
      <c r="B16" s="11"/>
      <c r="C16" s="12"/>
      <c r="D16" s="13">
        <f>IF(ISBLANK(B16),0,_xlfn.XLOOKUP(B16,tblClassifications[Classification],tblClassifications[Median Hourly]))</f>
        <v>0</v>
      </c>
      <c r="E16" s="13">
        <f t="shared" si="3"/>
        <v>0</v>
      </c>
      <c r="F16" s="14"/>
      <c r="G16" s="13">
        <f>IF(ISBLANK(B16),0,_xlfn.XLOOKUP(B16,tblClassifications[Classification],tblClassifications[Median Hourly (OT)]))</f>
        <v>0</v>
      </c>
      <c r="H16" s="13">
        <f t="shared" si="4"/>
        <v>0</v>
      </c>
      <c r="I16" s="15">
        <f t="shared" si="5"/>
        <v>0</v>
      </c>
    </row>
    <row r="17" spans="1:9">
      <c r="A17" s="10"/>
      <c r="B17" s="11"/>
      <c r="C17" s="12"/>
      <c r="D17" s="13">
        <f>IF(ISBLANK(B17),0,_xlfn.XLOOKUP(B17,tblClassifications[Classification],tblClassifications[Median Hourly]))</f>
        <v>0</v>
      </c>
      <c r="E17" s="13">
        <f t="shared" si="3"/>
        <v>0</v>
      </c>
      <c r="F17" s="14"/>
      <c r="G17" s="13">
        <f>IF(ISBLANK(B17),0,_xlfn.XLOOKUP(B17,tblClassifications[Classification],tblClassifications[Median Hourly (OT)]))</f>
        <v>0</v>
      </c>
      <c r="H17" s="13">
        <f t="shared" si="4"/>
        <v>0</v>
      </c>
      <c r="I17" s="15">
        <f t="shared" si="5"/>
        <v>0</v>
      </c>
    </row>
    <row r="18" spans="1:9">
      <c r="A18" s="10"/>
      <c r="B18" s="11"/>
      <c r="C18" s="16"/>
      <c r="D18" s="13">
        <f>IF(ISBLANK(B18),0,_xlfn.XLOOKUP(B18,tblClassifications[Classification],tblClassifications[Median Hourly]))</f>
        <v>0</v>
      </c>
      <c r="E18" s="13">
        <f t="shared" si="3"/>
        <v>0</v>
      </c>
      <c r="F18" s="14"/>
      <c r="G18" s="13">
        <f>IF(ISBLANK(B18),0,_xlfn.XLOOKUP(B18,tblClassifications[Classification],tblClassifications[Median Hourly (OT)]))</f>
        <v>0</v>
      </c>
      <c r="H18" s="13">
        <f t="shared" si="4"/>
        <v>0</v>
      </c>
      <c r="I18" s="15">
        <f t="shared" si="5"/>
        <v>0</v>
      </c>
    </row>
    <row r="19" spans="1:9" ht="13.5" thickBot="1">
      <c r="A19" s="52" t="s">
        <v>12</v>
      </c>
      <c r="B19" s="53"/>
      <c r="C19" s="53"/>
      <c r="D19" s="53"/>
      <c r="E19" s="53"/>
      <c r="F19" s="53"/>
      <c r="G19" s="53"/>
      <c r="H19" s="54"/>
      <c r="I19" s="28">
        <f>SUM(I13:I18)</f>
        <v>0</v>
      </c>
    </row>
    <row r="20" spans="1:9" ht="15.75">
      <c r="A20" s="17" t="s">
        <v>13</v>
      </c>
      <c r="B20" s="55"/>
      <c r="C20" s="56"/>
      <c r="D20" s="56"/>
      <c r="E20" s="56"/>
      <c r="F20" s="56"/>
      <c r="G20" s="56"/>
      <c r="H20" s="56"/>
      <c r="I20" s="57"/>
    </row>
    <row r="21" spans="1:9">
      <c r="A21" s="10"/>
      <c r="B21" s="11"/>
      <c r="C21" s="12"/>
      <c r="D21" s="13">
        <f>IF(ISBLANK(B21),0,_xlfn.XLOOKUP(B21,tblClassifications[Classification],tblClassifications[Median Hourly]))</f>
        <v>0</v>
      </c>
      <c r="E21" s="13">
        <f>C21*D21</f>
        <v>0</v>
      </c>
      <c r="F21" s="14"/>
      <c r="G21" s="13">
        <f>IF(ISBLANK(B21),0,_xlfn.XLOOKUP(B21,tblClassifications[Classification],tblClassifications[Median Hourly (OT)]))</f>
        <v>0</v>
      </c>
      <c r="H21" s="13">
        <f>F21*G21</f>
        <v>0</v>
      </c>
      <c r="I21" s="15">
        <f>E21+H21</f>
        <v>0</v>
      </c>
    </row>
    <row r="22" spans="1:9">
      <c r="A22" s="10"/>
      <c r="B22" s="11"/>
      <c r="C22" s="12"/>
      <c r="D22" s="13">
        <f>IF(ISBLANK(B22),0,_xlfn.XLOOKUP(B22,tblClassifications[Classification],tblClassifications[Median Hourly]))</f>
        <v>0</v>
      </c>
      <c r="E22" s="13">
        <f t="shared" ref="E22:E26" si="6">C22*D22</f>
        <v>0</v>
      </c>
      <c r="F22" s="14"/>
      <c r="G22" s="13">
        <f>IF(ISBLANK(B22),0,_xlfn.XLOOKUP(B22,tblClassifications[Classification],tblClassifications[Median Hourly (OT)]))</f>
        <v>0</v>
      </c>
      <c r="H22" s="13">
        <f t="shared" ref="H22:H26" si="7">F22*G22</f>
        <v>0</v>
      </c>
      <c r="I22" s="15">
        <f t="shared" ref="I22:I26" si="8">E22+H22</f>
        <v>0</v>
      </c>
    </row>
    <row r="23" spans="1:9">
      <c r="A23" s="10"/>
      <c r="B23" s="11"/>
      <c r="C23" s="12"/>
      <c r="D23" s="13">
        <f>IF(ISBLANK(B23),0,_xlfn.XLOOKUP(B23,tblClassifications[Classification],tblClassifications[Median Hourly]))</f>
        <v>0</v>
      </c>
      <c r="E23" s="13">
        <f t="shared" si="6"/>
        <v>0</v>
      </c>
      <c r="F23" s="14"/>
      <c r="G23" s="13">
        <f>IF(ISBLANK(B23),0,_xlfn.XLOOKUP(B23,tblClassifications[Classification],tblClassifications[Median Hourly (OT)]))</f>
        <v>0</v>
      </c>
      <c r="H23" s="13">
        <f t="shared" si="7"/>
        <v>0</v>
      </c>
      <c r="I23" s="15">
        <f t="shared" si="8"/>
        <v>0</v>
      </c>
    </row>
    <row r="24" spans="1:9">
      <c r="A24" s="10"/>
      <c r="B24" s="11"/>
      <c r="C24" s="12"/>
      <c r="D24" s="13">
        <f>IF(ISBLANK(B24),0,_xlfn.XLOOKUP(B24,tblClassifications[Classification],tblClassifications[Median Hourly]))</f>
        <v>0</v>
      </c>
      <c r="E24" s="13">
        <f t="shared" si="6"/>
        <v>0</v>
      </c>
      <c r="F24" s="14"/>
      <c r="G24" s="13">
        <f>IF(ISBLANK(B24),0,_xlfn.XLOOKUP(B24,tblClassifications[Classification],tblClassifications[Median Hourly (OT)]))</f>
        <v>0</v>
      </c>
      <c r="H24" s="13">
        <f t="shared" si="7"/>
        <v>0</v>
      </c>
      <c r="I24" s="15">
        <f t="shared" si="8"/>
        <v>0</v>
      </c>
    </row>
    <row r="25" spans="1:9">
      <c r="A25" s="10"/>
      <c r="B25" s="11"/>
      <c r="C25" s="12"/>
      <c r="D25" s="13">
        <f>IF(ISBLANK(B25),0,_xlfn.XLOOKUP(B25,tblClassifications[Classification],tblClassifications[Median Hourly]))</f>
        <v>0</v>
      </c>
      <c r="E25" s="13">
        <f t="shared" si="6"/>
        <v>0</v>
      </c>
      <c r="F25" s="14"/>
      <c r="G25" s="13">
        <f>IF(ISBLANK(B25),0,_xlfn.XLOOKUP(B25,tblClassifications[Classification],tblClassifications[Median Hourly (OT)]))</f>
        <v>0</v>
      </c>
      <c r="H25" s="13">
        <f t="shared" si="7"/>
        <v>0</v>
      </c>
      <c r="I25" s="15">
        <f t="shared" si="8"/>
        <v>0</v>
      </c>
    </row>
    <row r="26" spans="1:9">
      <c r="A26" s="10"/>
      <c r="B26" s="11"/>
      <c r="C26" s="12"/>
      <c r="D26" s="13">
        <f>IF(ISBLANK(B26),0,_xlfn.XLOOKUP(B26,tblClassifications[Classification],tblClassifications[Median Hourly]))</f>
        <v>0</v>
      </c>
      <c r="E26" s="13">
        <f t="shared" si="6"/>
        <v>0</v>
      </c>
      <c r="F26" s="14"/>
      <c r="G26" s="13">
        <f>IF(ISBLANK(B26),0,_xlfn.XLOOKUP(B26,tblClassifications[Classification],tblClassifications[Median Hourly (OT)]))</f>
        <v>0</v>
      </c>
      <c r="H26" s="13">
        <f t="shared" si="7"/>
        <v>0</v>
      </c>
      <c r="I26" s="15">
        <f t="shared" si="8"/>
        <v>0</v>
      </c>
    </row>
    <row r="27" spans="1:9" ht="13.5" thickBot="1">
      <c r="A27" s="52" t="s">
        <v>14</v>
      </c>
      <c r="B27" s="53"/>
      <c r="C27" s="53"/>
      <c r="D27" s="53"/>
      <c r="E27" s="53"/>
      <c r="F27" s="53"/>
      <c r="G27" s="53"/>
      <c r="H27" s="54"/>
      <c r="I27" s="28">
        <f>SUM(I21:I26)</f>
        <v>0</v>
      </c>
    </row>
    <row r="28" spans="1:9" ht="15.75">
      <c r="A28" s="9" t="s">
        <v>15</v>
      </c>
      <c r="B28" s="49"/>
      <c r="C28" s="50"/>
      <c r="D28" s="50"/>
      <c r="E28" s="50"/>
      <c r="F28" s="50"/>
      <c r="G28" s="50"/>
      <c r="H28" s="50"/>
      <c r="I28" s="51"/>
    </row>
    <row r="29" spans="1:9">
      <c r="A29" s="10" t="s">
        <v>16</v>
      </c>
      <c r="B29" s="59"/>
      <c r="C29" s="60"/>
      <c r="D29" s="60"/>
      <c r="E29" s="60"/>
      <c r="F29" s="60"/>
      <c r="G29" s="60"/>
      <c r="H29" s="60"/>
      <c r="I29" s="61"/>
    </row>
    <row r="30" spans="1:9">
      <c r="A30" s="18"/>
      <c r="B30" s="11"/>
      <c r="C30" s="12"/>
      <c r="D30" s="13">
        <f>IF(ISBLANK(B30),0,_xlfn.XLOOKUP(B30,tblClassifications[Classification],tblClassifications[Median Hourly]))</f>
        <v>0</v>
      </c>
      <c r="E30" s="13">
        <f>C30*D30</f>
        <v>0</v>
      </c>
      <c r="F30" s="14"/>
      <c r="G30" s="13">
        <f>IF(ISBLANK(B30),0,_xlfn.XLOOKUP(B30,tblClassifications[Classification],tblClassifications[Median Hourly (OT)]))</f>
        <v>0</v>
      </c>
      <c r="H30" s="13">
        <f>F30*G30</f>
        <v>0</v>
      </c>
      <c r="I30" s="15">
        <f>E30+H30</f>
        <v>0</v>
      </c>
    </row>
    <row r="31" spans="1:9">
      <c r="A31" s="18"/>
      <c r="B31" s="11"/>
      <c r="C31" s="12"/>
      <c r="D31" s="13">
        <f>IF(ISBLANK(B31),0,_xlfn.XLOOKUP(B31,tblClassifications[Classification],tblClassifications[Median Hourly]))</f>
        <v>0</v>
      </c>
      <c r="E31" s="13">
        <f t="shared" ref="E31:E32" si="9">C31*D31</f>
        <v>0</v>
      </c>
      <c r="F31" s="14"/>
      <c r="G31" s="13">
        <f>IF(ISBLANK(B31),0,_xlfn.XLOOKUP(B31,tblClassifications[Classification],tblClassifications[Median Hourly (OT)]))</f>
        <v>0</v>
      </c>
      <c r="H31" s="13">
        <f t="shared" ref="H31:H32" si="10">F31*G31</f>
        <v>0</v>
      </c>
      <c r="I31" s="15">
        <f t="shared" ref="I31:I32" si="11">E31+H31</f>
        <v>0</v>
      </c>
    </row>
    <row r="32" spans="1:9">
      <c r="A32" s="18"/>
      <c r="B32" s="11"/>
      <c r="C32" s="12"/>
      <c r="D32" s="13">
        <f>IF(ISBLANK(B32),0,_xlfn.XLOOKUP(B32,tblClassifications[Classification],tblClassifications[Median Hourly]))</f>
        <v>0</v>
      </c>
      <c r="E32" s="13">
        <f t="shared" si="9"/>
        <v>0</v>
      </c>
      <c r="F32" s="14"/>
      <c r="G32" s="13">
        <f>IF(ISBLANK(B32),0,_xlfn.XLOOKUP(B32,tblClassifications[Classification],tblClassifications[Median Hourly (OT)]))</f>
        <v>0</v>
      </c>
      <c r="H32" s="13">
        <f t="shared" si="10"/>
        <v>0</v>
      </c>
      <c r="I32" s="15">
        <f t="shared" si="11"/>
        <v>0</v>
      </c>
    </row>
    <row r="33" spans="1:9">
      <c r="A33" s="66" t="s">
        <v>17</v>
      </c>
      <c r="B33" s="67"/>
      <c r="C33" s="67"/>
      <c r="D33" s="67"/>
      <c r="E33" s="67"/>
      <c r="F33" s="67"/>
      <c r="G33" s="67"/>
      <c r="H33" s="68"/>
      <c r="I33" s="15">
        <f>SUM(I30:I32)</f>
        <v>0</v>
      </c>
    </row>
    <row r="34" spans="1:9">
      <c r="A34" s="10" t="s">
        <v>18</v>
      </c>
      <c r="B34" s="59"/>
      <c r="C34" s="60"/>
      <c r="D34" s="60"/>
      <c r="E34" s="60"/>
      <c r="F34" s="60"/>
      <c r="G34" s="60"/>
      <c r="H34" s="60"/>
      <c r="I34" s="62"/>
    </row>
    <row r="35" spans="1:9">
      <c r="A35" s="18"/>
      <c r="B35" s="11"/>
      <c r="C35" s="12"/>
      <c r="D35" s="13">
        <f>IF(ISBLANK(B35),0,_xlfn.XLOOKUP(B35,tblClassifications[Classification],tblClassifications[Median Hourly]))</f>
        <v>0</v>
      </c>
      <c r="E35" s="13">
        <f>C35*D35</f>
        <v>0</v>
      </c>
      <c r="F35" s="14"/>
      <c r="G35" s="13">
        <f>IF(ISBLANK(B35),0,_xlfn.XLOOKUP(B35,tblClassifications[Classification],tblClassifications[Median Hourly (OT)]))</f>
        <v>0</v>
      </c>
      <c r="H35" s="13">
        <f>F35*G35</f>
        <v>0</v>
      </c>
      <c r="I35" s="15">
        <f>E35+H35</f>
        <v>0</v>
      </c>
    </row>
    <row r="36" spans="1:9">
      <c r="A36" s="18"/>
      <c r="B36" s="11"/>
      <c r="C36" s="12"/>
      <c r="D36" s="13">
        <f>IF(ISBLANK(B36),0,_xlfn.XLOOKUP(B36,tblClassifications[Classification],tblClassifications[Median Hourly]))</f>
        <v>0</v>
      </c>
      <c r="E36" s="13">
        <f t="shared" ref="E36:E37" si="12">C36*D36</f>
        <v>0</v>
      </c>
      <c r="F36" s="14"/>
      <c r="G36" s="13">
        <f>IF(ISBLANK(B36),0,_xlfn.XLOOKUP(B36,tblClassifications[Classification],tblClassifications[Median Hourly (OT)]))</f>
        <v>0</v>
      </c>
      <c r="H36" s="13">
        <f t="shared" ref="H36:H37" si="13">F36*G36</f>
        <v>0</v>
      </c>
      <c r="I36" s="15">
        <f t="shared" ref="I36:I37" si="14">E36+H36</f>
        <v>0</v>
      </c>
    </row>
    <row r="37" spans="1:9">
      <c r="A37" s="18"/>
      <c r="B37" s="11"/>
      <c r="C37" s="12"/>
      <c r="D37" s="13">
        <f>IF(ISBLANK(B37),0,_xlfn.XLOOKUP(B37,tblClassifications[Classification],tblClassifications[Median Hourly]))</f>
        <v>0</v>
      </c>
      <c r="E37" s="13">
        <f t="shared" si="12"/>
        <v>0</v>
      </c>
      <c r="F37" s="14"/>
      <c r="G37" s="13">
        <f>IF(ISBLANK(B37),0,_xlfn.XLOOKUP(B37,tblClassifications[Classification],tblClassifications[Median Hourly (OT)]))</f>
        <v>0</v>
      </c>
      <c r="H37" s="13">
        <f t="shared" si="13"/>
        <v>0</v>
      </c>
      <c r="I37" s="15">
        <f t="shared" si="14"/>
        <v>0</v>
      </c>
    </row>
    <row r="38" spans="1:9">
      <c r="A38" s="66" t="s">
        <v>19</v>
      </c>
      <c r="B38" s="67"/>
      <c r="C38" s="67"/>
      <c r="D38" s="67"/>
      <c r="E38" s="67"/>
      <c r="F38" s="67"/>
      <c r="G38" s="67"/>
      <c r="H38" s="68"/>
      <c r="I38" s="15">
        <f>SUM(I35:I37)</f>
        <v>0</v>
      </c>
    </row>
    <row r="39" spans="1:9">
      <c r="A39" s="10" t="s">
        <v>20</v>
      </c>
      <c r="B39" s="59"/>
      <c r="C39" s="60"/>
      <c r="D39" s="60"/>
      <c r="E39" s="60"/>
      <c r="F39" s="60"/>
      <c r="G39" s="60"/>
      <c r="H39" s="60"/>
      <c r="I39" s="61"/>
    </row>
    <row r="40" spans="1:9">
      <c r="A40" s="18"/>
      <c r="B40" s="11"/>
      <c r="C40" s="12"/>
      <c r="D40" s="13">
        <f>IF(ISBLANK(B40),0,_xlfn.XLOOKUP(B40,tblClassifications[Classification],tblClassifications[Median Hourly]))</f>
        <v>0</v>
      </c>
      <c r="E40" s="13">
        <f>C40*D40</f>
        <v>0</v>
      </c>
      <c r="F40" s="14"/>
      <c r="G40" s="13">
        <f>IF(ISBLANK(B40),0,_xlfn.XLOOKUP(B40,tblClassifications[Classification],tblClassifications[Median Hourly (OT)]))</f>
        <v>0</v>
      </c>
      <c r="H40" s="13">
        <f>F40*G40</f>
        <v>0</v>
      </c>
      <c r="I40" s="15">
        <f>E40+H40</f>
        <v>0</v>
      </c>
    </row>
    <row r="41" spans="1:9">
      <c r="A41" s="18"/>
      <c r="B41" s="11"/>
      <c r="C41" s="12"/>
      <c r="D41" s="13">
        <f>IF(ISBLANK(B41),0,_xlfn.XLOOKUP(B41,tblClassifications[Classification],tblClassifications[Median Hourly]))</f>
        <v>0</v>
      </c>
      <c r="E41" s="13">
        <f t="shared" ref="E41:E42" si="15">C41*D41</f>
        <v>0</v>
      </c>
      <c r="F41" s="14"/>
      <c r="G41" s="13">
        <f>IF(ISBLANK(B41),0,_xlfn.XLOOKUP(B41,tblClassifications[Classification],tblClassifications[Median Hourly (OT)]))</f>
        <v>0</v>
      </c>
      <c r="H41" s="13">
        <f t="shared" ref="H41:H42" si="16">F41*G41</f>
        <v>0</v>
      </c>
      <c r="I41" s="15">
        <f t="shared" ref="I41:I42" si="17">E41+H41</f>
        <v>0</v>
      </c>
    </row>
    <row r="42" spans="1:9">
      <c r="A42" s="18"/>
      <c r="B42" s="11"/>
      <c r="C42" s="12"/>
      <c r="D42" s="13">
        <f>IF(ISBLANK(B42),0,_xlfn.XLOOKUP(B42,tblClassifications[Classification],tblClassifications[Median Hourly]))</f>
        <v>0</v>
      </c>
      <c r="E42" s="13">
        <f t="shared" si="15"/>
        <v>0</v>
      </c>
      <c r="F42" s="14"/>
      <c r="G42" s="13">
        <f>IF(ISBLANK(B42),0,_xlfn.XLOOKUP(B42,tblClassifications[Classification],tblClassifications[Median Hourly (OT)]))</f>
        <v>0</v>
      </c>
      <c r="H42" s="13">
        <f t="shared" si="16"/>
        <v>0</v>
      </c>
      <c r="I42" s="15">
        <f t="shared" si="17"/>
        <v>0</v>
      </c>
    </row>
    <row r="43" spans="1:9">
      <c r="A43" s="66" t="s">
        <v>21</v>
      </c>
      <c r="B43" s="67"/>
      <c r="C43" s="67"/>
      <c r="D43" s="67"/>
      <c r="E43" s="67"/>
      <c r="F43" s="67"/>
      <c r="G43" s="67"/>
      <c r="H43" s="68"/>
      <c r="I43" s="15">
        <f>SUM(I40:I42)</f>
        <v>0</v>
      </c>
    </row>
    <row r="44" spans="1:9">
      <c r="A44" s="10" t="s">
        <v>22</v>
      </c>
      <c r="B44" s="59"/>
      <c r="C44" s="60"/>
      <c r="D44" s="60"/>
      <c r="E44" s="60"/>
      <c r="F44" s="60"/>
      <c r="G44" s="60"/>
      <c r="H44" s="60"/>
      <c r="I44" s="61"/>
    </row>
    <row r="45" spans="1:9">
      <c r="A45" s="18"/>
      <c r="B45" s="11"/>
      <c r="C45" s="12"/>
      <c r="D45" s="13">
        <f>IF(ISBLANK(B45),0,_xlfn.XLOOKUP(B45,tblClassifications[Classification],tblClassifications[Median Hourly]))</f>
        <v>0</v>
      </c>
      <c r="E45" s="13">
        <f>C45*D45</f>
        <v>0</v>
      </c>
      <c r="F45" s="14"/>
      <c r="G45" s="13">
        <f>IF(ISBLANK(B45),0,_xlfn.XLOOKUP(B45,tblClassifications[Classification],tblClassifications[Median Hourly (OT)]))</f>
        <v>0</v>
      </c>
      <c r="H45" s="13">
        <f>F45*G45</f>
        <v>0</v>
      </c>
      <c r="I45" s="15">
        <f>E45+H45</f>
        <v>0</v>
      </c>
    </row>
    <row r="46" spans="1:9">
      <c r="A46" s="18"/>
      <c r="B46" s="11"/>
      <c r="C46" s="12"/>
      <c r="D46" s="13">
        <f>IF(ISBLANK(B46),0,_xlfn.XLOOKUP(B46,tblClassifications[Classification],tblClassifications[Median Hourly]))</f>
        <v>0</v>
      </c>
      <c r="E46" s="13">
        <f t="shared" ref="E46:E47" si="18">C46*D46</f>
        <v>0</v>
      </c>
      <c r="F46" s="14"/>
      <c r="G46" s="13">
        <f>IF(ISBLANK(B46),0,_xlfn.XLOOKUP(B46,tblClassifications[Classification],tblClassifications[Median Hourly (OT)]))</f>
        <v>0</v>
      </c>
      <c r="H46" s="13">
        <f t="shared" ref="H46:H47" si="19">F46*G46</f>
        <v>0</v>
      </c>
      <c r="I46" s="15">
        <f t="shared" ref="I46:I47" si="20">E46+H46</f>
        <v>0</v>
      </c>
    </row>
    <row r="47" spans="1:9">
      <c r="A47" s="18"/>
      <c r="B47" s="11"/>
      <c r="C47" s="12"/>
      <c r="D47" s="13">
        <f>IF(ISBLANK(B47),0,_xlfn.XLOOKUP(B47,tblClassifications[Classification],tblClassifications[Median Hourly]))</f>
        <v>0</v>
      </c>
      <c r="E47" s="13">
        <f t="shared" si="18"/>
        <v>0</v>
      </c>
      <c r="F47" s="14"/>
      <c r="G47" s="13">
        <f>IF(ISBLANK(B47),0,_xlfn.XLOOKUP(B47,tblClassifications[Classification],tblClassifications[Median Hourly (OT)]))</f>
        <v>0</v>
      </c>
      <c r="H47" s="13">
        <f t="shared" si="19"/>
        <v>0</v>
      </c>
      <c r="I47" s="15">
        <f t="shared" si="20"/>
        <v>0</v>
      </c>
    </row>
    <row r="48" spans="1:9">
      <c r="A48" s="66" t="s">
        <v>23</v>
      </c>
      <c r="B48" s="67"/>
      <c r="C48" s="67"/>
      <c r="D48" s="67"/>
      <c r="E48" s="67"/>
      <c r="F48" s="67"/>
      <c r="G48" s="67"/>
      <c r="H48" s="68"/>
      <c r="I48" s="15">
        <f>SUM(I45:I47)</f>
        <v>0</v>
      </c>
    </row>
    <row r="49" spans="1:9" ht="13.5" thickBot="1">
      <c r="A49" s="52" t="s">
        <v>24</v>
      </c>
      <c r="B49" s="53"/>
      <c r="C49" s="53"/>
      <c r="D49" s="53"/>
      <c r="E49" s="53"/>
      <c r="F49" s="53"/>
      <c r="G49" s="53"/>
      <c r="H49" s="54"/>
      <c r="I49" s="28">
        <f>SUM(I33,I38,I43,I48)</f>
        <v>0</v>
      </c>
    </row>
    <row r="50" spans="1:9" ht="16.5" thickBot="1">
      <c r="A50" s="63" t="s">
        <v>25</v>
      </c>
      <c r="B50" s="64"/>
      <c r="C50" s="64"/>
      <c r="D50" s="64"/>
      <c r="E50" s="64"/>
      <c r="F50" s="64"/>
      <c r="G50" s="64"/>
      <c r="H50" s="65"/>
      <c r="I50" s="30">
        <f>SUM(I11,I19,I27,I49)</f>
        <v>0</v>
      </c>
    </row>
    <row r="51" spans="1:9" ht="13.5" thickTop="1">
      <c r="A51" s="43" t="s">
        <v>26</v>
      </c>
      <c r="C51" s="19"/>
    </row>
    <row r="52" spans="1:9">
      <c r="A52" s="58" t="s">
        <v>27</v>
      </c>
      <c r="B52" s="58"/>
      <c r="C52" s="58"/>
      <c r="D52" s="58"/>
      <c r="E52" s="58"/>
      <c r="F52" s="58"/>
      <c r="G52" s="58"/>
      <c r="H52" s="58"/>
    </row>
    <row r="53" spans="1:9">
      <c r="A53" s="58" t="s">
        <v>28</v>
      </c>
      <c r="B53" s="58"/>
      <c r="C53" s="58"/>
      <c r="D53" s="58"/>
      <c r="E53" s="58"/>
      <c r="F53" s="58"/>
      <c r="G53" s="58"/>
      <c r="H53" s="58"/>
    </row>
  </sheetData>
  <mergeCells count="20">
    <mergeCell ref="B20:I20"/>
    <mergeCell ref="B28:I28"/>
    <mergeCell ref="A27:H27"/>
    <mergeCell ref="A52:H52"/>
    <mergeCell ref="A53:H53"/>
    <mergeCell ref="B29:I29"/>
    <mergeCell ref="B44:I44"/>
    <mergeCell ref="B34:I34"/>
    <mergeCell ref="B39:I39"/>
    <mergeCell ref="A50:H50"/>
    <mergeCell ref="A33:H33"/>
    <mergeCell ref="A38:H38"/>
    <mergeCell ref="A43:H43"/>
    <mergeCell ref="A48:H48"/>
    <mergeCell ref="A49:H49"/>
    <mergeCell ref="A1:I1"/>
    <mergeCell ref="B3:I3"/>
    <mergeCell ref="B12:I12"/>
    <mergeCell ref="A11:H11"/>
    <mergeCell ref="A19:H19"/>
  </mergeCells>
  <dataValidations count="2">
    <dataValidation type="list" allowBlank="1" showInputMessage="1" showErrorMessage="1" sqref="B4:B10 B13:B18 B21:B26 B40:B42 B30:B32 B35:B37 B45:B47" xr:uid="{EFFEB710-CA21-4073-82A4-88C67E5171FD}">
      <formula1>_xlfn.ANCHORARRAY(_xlfn.XLOOKUP(A4,listJobCategorySelection,listClassificationOptions))</formula1>
    </dataValidation>
    <dataValidation type="list" allowBlank="1" showInputMessage="1" showErrorMessage="1" sqref="A4:A10 A13:A18 A21:A26 A30:A32 A35:A37 A40:A42 A45:A47" xr:uid="{9390EB83-975C-412B-B6CA-8B83E59BEED4}">
      <formula1>_xlfn.ANCHORARRAY(listJobCategories)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E19D44-BFE8-4D9A-BA30-A9926229A93A}">
  <dimension ref="A1:H42"/>
  <sheetViews>
    <sheetView zoomScaleNormal="100" workbookViewId="0">
      <selection sqref="A1:H1"/>
    </sheetView>
  </sheetViews>
  <sheetFormatPr defaultRowHeight="12.75"/>
  <cols>
    <col min="1" max="1" width="39.5703125" bestFit="1" customWidth="1"/>
    <col min="2" max="2" width="19.5703125" customWidth="1"/>
    <col min="3" max="3" width="20" customWidth="1"/>
    <col min="4" max="4" width="12.42578125" bestFit="1" customWidth="1"/>
    <col min="5" max="5" width="11.28515625" style="1" bestFit="1" customWidth="1"/>
    <col min="6" max="6" width="12.28515625" style="1" bestFit="1" customWidth="1"/>
    <col min="7" max="7" width="11.28515625" style="1" bestFit="1" customWidth="1"/>
    <col min="8" max="8" width="12.28515625" style="1" bestFit="1" customWidth="1"/>
  </cols>
  <sheetData>
    <row r="1" spans="1:8" ht="21.75" customHeight="1" thickTop="1" thickBot="1">
      <c r="A1" s="46" t="s">
        <v>29</v>
      </c>
      <c r="B1" s="47"/>
      <c r="C1" s="47"/>
      <c r="D1" s="47"/>
      <c r="E1" s="47"/>
      <c r="F1" s="47"/>
      <c r="G1" s="47"/>
      <c r="H1" s="48"/>
    </row>
    <row r="2" spans="1:8" ht="55.5" thickTop="1" thickBot="1">
      <c r="A2" s="5" t="s">
        <v>30</v>
      </c>
      <c r="B2" s="6" t="s">
        <v>31</v>
      </c>
      <c r="C2" s="6" t="s">
        <v>32</v>
      </c>
      <c r="D2" s="6" t="s">
        <v>33</v>
      </c>
      <c r="E2" s="6" t="s">
        <v>34</v>
      </c>
      <c r="F2" s="26" t="s">
        <v>5</v>
      </c>
      <c r="G2" s="26" t="s">
        <v>35</v>
      </c>
      <c r="H2" s="8" t="s">
        <v>8</v>
      </c>
    </row>
    <row r="3" spans="1:8" ht="15.75">
      <c r="A3" s="9" t="s">
        <v>9</v>
      </c>
      <c r="B3" s="49"/>
      <c r="C3" s="50"/>
      <c r="D3" s="50"/>
      <c r="E3" s="50"/>
      <c r="F3" s="50"/>
      <c r="G3" s="50"/>
      <c r="H3" s="51"/>
    </row>
    <row r="4" spans="1:8">
      <c r="A4" s="10"/>
      <c r="B4" s="11"/>
      <c r="C4" s="12"/>
      <c r="D4" s="14"/>
      <c r="E4" s="24"/>
      <c r="F4" s="25">
        <f>D4*E4</f>
        <v>0</v>
      </c>
      <c r="G4" s="25">
        <f>IF(OR(A4="New Software",A4="New hardware"),F4*TaxRate,0)</f>
        <v>0</v>
      </c>
      <c r="H4" s="23">
        <f>F4+G4</f>
        <v>0</v>
      </c>
    </row>
    <row r="5" spans="1:8">
      <c r="A5" s="10"/>
      <c r="B5" s="11"/>
      <c r="C5" s="12"/>
      <c r="D5" s="14"/>
      <c r="E5" s="24"/>
      <c r="F5" s="25">
        <f t="shared" ref="F5:F7" si="0">D5*E5</f>
        <v>0</v>
      </c>
      <c r="G5" s="25">
        <f>IF(OR(A5="New Software",A5="New hardware"),F5*TaxRate,0)</f>
        <v>0</v>
      </c>
      <c r="H5" s="23">
        <f t="shared" ref="H5:H7" si="1">F5+G5</f>
        <v>0</v>
      </c>
    </row>
    <row r="6" spans="1:8">
      <c r="A6" s="10"/>
      <c r="B6" s="11"/>
      <c r="C6" s="12"/>
      <c r="D6" s="14"/>
      <c r="E6" s="24"/>
      <c r="F6" s="25">
        <f t="shared" si="0"/>
        <v>0</v>
      </c>
      <c r="G6" s="25">
        <f>IF(OR(A6="New Software",A6="New hardware"),F6*TaxRate,0)</f>
        <v>0</v>
      </c>
      <c r="H6" s="23">
        <f t="shared" si="1"/>
        <v>0</v>
      </c>
    </row>
    <row r="7" spans="1:8">
      <c r="A7" s="10"/>
      <c r="B7" s="11"/>
      <c r="C7" s="12"/>
      <c r="D7" s="14"/>
      <c r="E7" s="24"/>
      <c r="F7" s="25">
        <f t="shared" si="0"/>
        <v>0</v>
      </c>
      <c r="G7" s="25">
        <f>IF(OR(A7="New Software",A7="New hardware"),F7*TaxRate,0)</f>
        <v>0</v>
      </c>
      <c r="H7" s="23">
        <f t="shared" si="1"/>
        <v>0</v>
      </c>
    </row>
    <row r="8" spans="1:8" ht="13.5" thickBot="1">
      <c r="A8" s="52" t="s">
        <v>10</v>
      </c>
      <c r="B8" s="53"/>
      <c r="C8" s="53"/>
      <c r="D8" s="53"/>
      <c r="E8" s="53"/>
      <c r="F8" s="53"/>
      <c r="G8" s="54"/>
      <c r="H8" s="23">
        <f>SUM(H4:H7)</f>
        <v>0</v>
      </c>
    </row>
    <row r="9" spans="1:8" ht="15.75">
      <c r="A9" s="9" t="s">
        <v>11</v>
      </c>
      <c r="B9" s="49"/>
      <c r="C9" s="50"/>
      <c r="D9" s="50"/>
      <c r="E9" s="50"/>
      <c r="F9" s="50"/>
      <c r="G9" s="50"/>
      <c r="H9" s="51"/>
    </row>
    <row r="10" spans="1:8">
      <c r="A10" s="10"/>
      <c r="B10" s="11"/>
      <c r="C10" s="12"/>
      <c r="D10" s="14"/>
      <c r="E10" s="24"/>
      <c r="F10" s="25">
        <f>D10*E10</f>
        <v>0</v>
      </c>
      <c r="G10" s="25">
        <f>IF(OR(A10="New Software",A10="New hardware"),F10*TaxRate,0)</f>
        <v>0</v>
      </c>
      <c r="H10" s="23">
        <f>F10+G10</f>
        <v>0</v>
      </c>
    </row>
    <row r="11" spans="1:8">
      <c r="A11" s="10"/>
      <c r="B11" s="11"/>
      <c r="C11" s="12"/>
      <c r="D11" s="14"/>
      <c r="E11" s="24"/>
      <c r="F11" s="25">
        <f t="shared" ref="F11:F13" si="2">D11*E11</f>
        <v>0</v>
      </c>
      <c r="G11" s="25">
        <f>IF(OR(A11="New Software",A11="New hardware"),F11*TaxRate,0)</f>
        <v>0</v>
      </c>
      <c r="H11" s="23">
        <f t="shared" ref="H11:H13" si="3">F11+G11</f>
        <v>0</v>
      </c>
    </row>
    <row r="12" spans="1:8">
      <c r="A12" s="10"/>
      <c r="B12" s="11"/>
      <c r="C12" s="12"/>
      <c r="D12" s="14"/>
      <c r="E12" s="24"/>
      <c r="F12" s="25">
        <f t="shared" si="2"/>
        <v>0</v>
      </c>
      <c r="G12" s="25">
        <f>IF(OR(A12="New Software",A12="New hardware"),F12*TaxRate,0)</f>
        <v>0</v>
      </c>
      <c r="H12" s="23">
        <f t="shared" si="3"/>
        <v>0</v>
      </c>
    </row>
    <row r="13" spans="1:8">
      <c r="A13" s="10"/>
      <c r="B13" s="11"/>
      <c r="C13" s="16"/>
      <c r="D13" s="14"/>
      <c r="E13" s="24"/>
      <c r="F13" s="25">
        <f t="shared" si="2"/>
        <v>0</v>
      </c>
      <c r="G13" s="25">
        <f>IF(OR(A13="New Software",A13="New hardware"),F13*TaxRate,0)</f>
        <v>0</v>
      </c>
      <c r="H13" s="23">
        <f t="shared" si="3"/>
        <v>0</v>
      </c>
    </row>
    <row r="14" spans="1:8" ht="13.5" thickBot="1">
      <c r="A14" s="52" t="s">
        <v>12</v>
      </c>
      <c r="B14" s="53"/>
      <c r="C14" s="53"/>
      <c r="D14" s="53"/>
      <c r="E14" s="53"/>
      <c r="F14" s="53"/>
      <c r="G14" s="54"/>
      <c r="H14" s="23">
        <f>SUM(H10:H13)</f>
        <v>0</v>
      </c>
    </row>
    <row r="15" spans="1:8" ht="15.75">
      <c r="A15" s="9" t="s">
        <v>13</v>
      </c>
      <c r="B15" s="49"/>
      <c r="C15" s="50"/>
      <c r="D15" s="50"/>
      <c r="E15" s="50"/>
      <c r="F15" s="50"/>
      <c r="G15" s="50"/>
      <c r="H15" s="51"/>
    </row>
    <row r="16" spans="1:8">
      <c r="A16" s="10"/>
      <c r="B16" s="11"/>
      <c r="C16" s="12"/>
      <c r="D16" s="14"/>
      <c r="E16" s="24"/>
      <c r="F16" s="25">
        <f>D16*E16</f>
        <v>0</v>
      </c>
      <c r="G16" s="25">
        <f>IF(OR(A16="New Software",A16="New hardware"),F16*TaxRate,0)</f>
        <v>0</v>
      </c>
      <c r="H16" s="23">
        <f>F16+G16</f>
        <v>0</v>
      </c>
    </row>
    <row r="17" spans="1:8">
      <c r="A17" s="10"/>
      <c r="B17" s="11"/>
      <c r="C17" s="12"/>
      <c r="D17" s="14"/>
      <c r="E17" s="24"/>
      <c r="F17" s="25">
        <f t="shared" ref="F17:F19" si="4">D17*E17</f>
        <v>0</v>
      </c>
      <c r="G17" s="25">
        <f>IF(OR(A17="New Software",A17="New hardware"),F17*TaxRate,0)</f>
        <v>0</v>
      </c>
      <c r="H17" s="23">
        <f t="shared" ref="H17:H19" si="5">F17+G17</f>
        <v>0</v>
      </c>
    </row>
    <row r="18" spans="1:8">
      <c r="A18" s="10"/>
      <c r="B18" s="11"/>
      <c r="C18" s="12"/>
      <c r="D18" s="14"/>
      <c r="E18" s="24"/>
      <c r="F18" s="25">
        <f t="shared" si="4"/>
        <v>0</v>
      </c>
      <c r="G18" s="25">
        <f>IF(OR(A18="New Software",A18="New hardware"),F18*TaxRate,0)</f>
        <v>0</v>
      </c>
      <c r="H18" s="23">
        <f t="shared" si="5"/>
        <v>0</v>
      </c>
    </row>
    <row r="19" spans="1:8">
      <c r="A19" s="10"/>
      <c r="B19" s="11"/>
      <c r="C19" s="12"/>
      <c r="D19" s="14"/>
      <c r="E19" s="24"/>
      <c r="F19" s="25">
        <f t="shared" si="4"/>
        <v>0</v>
      </c>
      <c r="G19" s="25">
        <f>IF(OR(A19="New Software",A19="New hardware"),F19*TaxRate,0)</f>
        <v>0</v>
      </c>
      <c r="H19" s="23">
        <f t="shared" si="5"/>
        <v>0</v>
      </c>
    </row>
    <row r="20" spans="1:8" ht="13.5" thickBot="1">
      <c r="A20" s="52" t="s">
        <v>14</v>
      </c>
      <c r="B20" s="53"/>
      <c r="C20" s="53"/>
      <c r="D20" s="53"/>
      <c r="E20" s="53"/>
      <c r="F20" s="53"/>
      <c r="G20" s="54"/>
      <c r="H20" s="23">
        <f>SUM(H16:H19)</f>
        <v>0</v>
      </c>
    </row>
    <row r="21" spans="1:8" ht="15.75">
      <c r="A21" s="9" t="s">
        <v>15</v>
      </c>
      <c r="B21" s="49"/>
      <c r="C21" s="50"/>
      <c r="D21" s="50"/>
      <c r="E21" s="50"/>
      <c r="F21" s="50"/>
      <c r="G21" s="50"/>
      <c r="H21" s="51"/>
    </row>
    <row r="22" spans="1:8">
      <c r="A22" s="10" t="s">
        <v>18</v>
      </c>
      <c r="B22" s="59"/>
      <c r="C22" s="60"/>
      <c r="D22" s="60"/>
      <c r="E22" s="60"/>
      <c r="F22" s="60"/>
      <c r="G22" s="60"/>
      <c r="H22" s="61"/>
    </row>
    <row r="23" spans="1:8">
      <c r="A23" s="18"/>
      <c r="B23" s="11"/>
      <c r="C23" s="12"/>
      <c r="D23" s="14"/>
      <c r="E23" s="24"/>
      <c r="F23" s="25">
        <f>D23*E23</f>
        <v>0</v>
      </c>
      <c r="G23" s="25">
        <f>IF(OR(A23="New Software",A23="New hardware"),F23*TaxRate,0)</f>
        <v>0</v>
      </c>
      <c r="H23" s="23">
        <f>F23+G23</f>
        <v>0</v>
      </c>
    </row>
    <row r="24" spans="1:8">
      <c r="A24" s="18"/>
      <c r="B24" s="11"/>
      <c r="C24" s="12"/>
      <c r="D24" s="14"/>
      <c r="E24" s="24"/>
      <c r="F24" s="25">
        <f t="shared" ref="F24:F25" si="6">D24*E24</f>
        <v>0</v>
      </c>
      <c r="G24" s="25">
        <f>IF(OR(A24="New Software",A24="New hardware"),F24*TaxRate,0)</f>
        <v>0</v>
      </c>
      <c r="H24" s="23">
        <f t="shared" ref="H24:H25" si="7">F24+G24</f>
        <v>0</v>
      </c>
    </row>
    <row r="25" spans="1:8">
      <c r="A25" s="18"/>
      <c r="B25" s="11"/>
      <c r="C25" s="12"/>
      <c r="D25" s="14"/>
      <c r="E25" s="24"/>
      <c r="F25" s="25">
        <f t="shared" si="6"/>
        <v>0</v>
      </c>
      <c r="G25" s="25">
        <f>IF(OR(A25="New Software",A25="New hardware"),F25*TaxRate,0)</f>
        <v>0</v>
      </c>
      <c r="H25" s="23">
        <f t="shared" si="7"/>
        <v>0</v>
      </c>
    </row>
    <row r="26" spans="1:8">
      <c r="A26" s="66" t="s">
        <v>19</v>
      </c>
      <c r="B26" s="67"/>
      <c r="C26" s="67"/>
      <c r="D26" s="67"/>
      <c r="E26" s="67"/>
      <c r="F26" s="67"/>
      <c r="G26" s="68"/>
      <c r="H26" s="23">
        <f>SUM(H23:H25)</f>
        <v>0</v>
      </c>
    </row>
    <row r="27" spans="1:8">
      <c r="A27" s="10" t="s">
        <v>20</v>
      </c>
      <c r="B27" s="59"/>
      <c r="C27" s="60"/>
      <c r="D27" s="60"/>
      <c r="E27" s="60"/>
      <c r="F27" s="60"/>
      <c r="G27" s="60"/>
      <c r="H27" s="61"/>
    </row>
    <row r="28" spans="1:8">
      <c r="A28" s="18"/>
      <c r="B28" s="11"/>
      <c r="C28" s="12"/>
      <c r="D28" s="14"/>
      <c r="E28" s="24"/>
      <c r="F28" s="25">
        <f>D28*E28</f>
        <v>0</v>
      </c>
      <c r="G28" s="25">
        <f>IF(OR(A28="New Software",A28="New hardware"),F28*TaxRate,0)</f>
        <v>0</v>
      </c>
      <c r="H28" s="23">
        <f>F28+G28</f>
        <v>0</v>
      </c>
    </row>
    <row r="29" spans="1:8">
      <c r="A29" s="18"/>
      <c r="B29" s="11"/>
      <c r="C29" s="12"/>
      <c r="D29" s="14"/>
      <c r="E29" s="24"/>
      <c r="F29" s="25">
        <f t="shared" ref="F29:F30" si="8">D29*E29</f>
        <v>0</v>
      </c>
      <c r="G29" s="25">
        <f>IF(OR(A29="New Software",A29="New hardware"),F29*TaxRate,0)</f>
        <v>0</v>
      </c>
      <c r="H29" s="23">
        <f t="shared" ref="H29:H30" si="9">F29+G29</f>
        <v>0</v>
      </c>
    </row>
    <row r="30" spans="1:8">
      <c r="A30" s="18"/>
      <c r="B30" s="11"/>
      <c r="C30" s="12"/>
      <c r="D30" s="14"/>
      <c r="E30" s="24"/>
      <c r="F30" s="25">
        <f t="shared" si="8"/>
        <v>0</v>
      </c>
      <c r="G30" s="25">
        <f>IF(OR(A30="New Software",A30="New hardware"),F30*TaxRate,0)</f>
        <v>0</v>
      </c>
      <c r="H30" s="23">
        <f t="shared" si="9"/>
        <v>0</v>
      </c>
    </row>
    <row r="31" spans="1:8">
      <c r="A31" s="66" t="s">
        <v>21</v>
      </c>
      <c r="B31" s="67"/>
      <c r="C31" s="67"/>
      <c r="D31" s="67"/>
      <c r="E31" s="67"/>
      <c r="F31" s="67"/>
      <c r="G31" s="68"/>
      <c r="H31" s="23">
        <f>SUM(H28:H30)</f>
        <v>0</v>
      </c>
    </row>
    <row r="32" spans="1:8">
      <c r="A32" s="10" t="s">
        <v>22</v>
      </c>
      <c r="B32" s="59"/>
      <c r="C32" s="60"/>
      <c r="D32" s="60"/>
      <c r="E32" s="60"/>
      <c r="F32" s="60"/>
      <c r="G32" s="60"/>
      <c r="H32" s="61"/>
    </row>
    <row r="33" spans="1:8">
      <c r="A33" s="18"/>
      <c r="B33" s="11"/>
      <c r="C33" s="12"/>
      <c r="D33" s="14"/>
      <c r="E33" s="24"/>
      <c r="F33" s="25">
        <f>D33*E33</f>
        <v>0</v>
      </c>
      <c r="G33" s="25">
        <f>IF(OR(A33="New Software",A33="New hardware"),F33*TaxRate,0)</f>
        <v>0</v>
      </c>
      <c r="H33" s="23">
        <f>F33+G33</f>
        <v>0</v>
      </c>
    </row>
    <row r="34" spans="1:8">
      <c r="A34" s="18"/>
      <c r="B34" s="11"/>
      <c r="C34" s="12"/>
      <c r="D34" s="14"/>
      <c r="E34" s="24"/>
      <c r="F34" s="25">
        <f t="shared" ref="F34" si="10">D34*E34</f>
        <v>0</v>
      </c>
      <c r="G34" s="25">
        <f>IF(OR(A34="New Software",A34="New hardware"),F34*TaxRate,0)</f>
        <v>0</v>
      </c>
      <c r="H34" s="23">
        <f t="shared" ref="H34" si="11">F34+G34</f>
        <v>0</v>
      </c>
    </row>
    <row r="35" spans="1:8">
      <c r="A35" s="18"/>
      <c r="B35" s="11"/>
      <c r="C35" s="12"/>
      <c r="D35" s="14"/>
      <c r="E35" s="24"/>
      <c r="F35" s="25">
        <f>D35*E35</f>
        <v>0</v>
      </c>
      <c r="G35" s="25">
        <f>IF(OR(A35="New Software",A35="New hardware"),F35*TaxRate,0)</f>
        <v>0</v>
      </c>
      <c r="H35" s="23">
        <f>F35+G35</f>
        <v>0</v>
      </c>
    </row>
    <row r="36" spans="1:8">
      <c r="A36" s="18"/>
      <c r="B36" s="11"/>
      <c r="C36" s="12"/>
      <c r="D36" s="14"/>
      <c r="E36" s="24"/>
      <c r="F36" s="25">
        <f t="shared" ref="F36:F37" si="12">D36*E36</f>
        <v>0</v>
      </c>
      <c r="G36" s="25">
        <f>IF(OR(A36="New Software",A36="New hardware"),F36*TaxRate,0)</f>
        <v>0</v>
      </c>
      <c r="H36" s="23">
        <f t="shared" ref="H36:H37" si="13">F36+G36</f>
        <v>0</v>
      </c>
    </row>
    <row r="37" spans="1:8">
      <c r="A37" s="18"/>
      <c r="B37" s="11"/>
      <c r="C37" s="12"/>
      <c r="D37" s="14"/>
      <c r="E37" s="24"/>
      <c r="F37" s="25">
        <f t="shared" si="12"/>
        <v>0</v>
      </c>
      <c r="G37" s="25">
        <f>IF(OR(A37="New Software",A37="New hardware"),F37*TaxRate,0)</f>
        <v>0</v>
      </c>
      <c r="H37" s="23">
        <f t="shared" si="13"/>
        <v>0</v>
      </c>
    </row>
    <row r="38" spans="1:8">
      <c r="A38" s="66" t="s">
        <v>23</v>
      </c>
      <c r="B38" s="67"/>
      <c r="C38" s="67"/>
      <c r="D38" s="67"/>
      <c r="E38" s="67"/>
      <c r="F38" s="67"/>
      <c r="G38" s="68"/>
      <c r="H38" s="23">
        <f>SUM(H33:H37)</f>
        <v>0</v>
      </c>
    </row>
    <row r="39" spans="1:8" ht="13.5" thickBot="1">
      <c r="A39" s="52" t="s">
        <v>24</v>
      </c>
      <c r="B39" s="53"/>
      <c r="C39" s="53"/>
      <c r="D39" s="53"/>
      <c r="E39" s="53"/>
      <c r="F39" s="53"/>
      <c r="G39" s="54"/>
      <c r="H39" s="36">
        <f>SUM(H26,H31,H38)</f>
        <v>0</v>
      </c>
    </row>
    <row r="40" spans="1:8" ht="16.5" thickBot="1">
      <c r="A40" s="63" t="s">
        <v>36</v>
      </c>
      <c r="B40" s="64"/>
      <c r="C40" s="64"/>
      <c r="D40" s="64"/>
      <c r="E40" s="64"/>
      <c r="F40" s="64"/>
      <c r="G40" s="65"/>
      <c r="H40" s="30">
        <f>SUM(H8,H14,H20,H39)</f>
        <v>0</v>
      </c>
    </row>
    <row r="41" spans="1:8" ht="13.5" thickTop="1">
      <c r="A41" s="70" t="s">
        <v>26</v>
      </c>
      <c r="B41" s="70"/>
      <c r="C41" s="70"/>
      <c r="D41" s="70"/>
      <c r="E41" s="70"/>
      <c r="F41" s="70"/>
      <c r="G41" s="70"/>
      <c r="H41" s="70"/>
    </row>
    <row r="42" spans="1:8">
      <c r="A42" s="69" t="s">
        <v>37</v>
      </c>
      <c r="B42" s="69"/>
      <c r="C42" s="69"/>
      <c r="D42" s="69"/>
      <c r="E42" s="69"/>
      <c r="F42" s="69"/>
      <c r="G42" s="69"/>
      <c r="H42" s="69"/>
    </row>
  </sheetData>
  <mergeCells count="18">
    <mergeCell ref="B15:H15"/>
    <mergeCell ref="B21:H21"/>
    <mergeCell ref="A20:G20"/>
    <mergeCell ref="A39:G39"/>
    <mergeCell ref="A26:G26"/>
    <mergeCell ref="A31:G31"/>
    <mergeCell ref="A38:G38"/>
    <mergeCell ref="A42:H42"/>
    <mergeCell ref="B32:H32"/>
    <mergeCell ref="B22:H22"/>
    <mergeCell ref="B27:H27"/>
    <mergeCell ref="A41:H41"/>
    <mergeCell ref="A40:G40"/>
    <mergeCell ref="A1:H1"/>
    <mergeCell ref="B3:H3"/>
    <mergeCell ref="B9:H9"/>
    <mergeCell ref="A8:G8"/>
    <mergeCell ref="A14:G14"/>
  </mergeCells>
  <dataValidations count="2">
    <dataValidation type="list" allowBlank="1" showInputMessage="1" showErrorMessage="1" sqref="A23:A25 A28:A30 A16:A19 A4:A7 A10:A13 A33:A37" xr:uid="{5AD64E1E-557E-448F-9F99-AD876657582D}">
      <formula1>_xlfn.ANCHORARRAY(listMaterials)</formula1>
    </dataValidation>
    <dataValidation type="list" allowBlank="1" showInputMessage="1" showErrorMessage="1" sqref="B4:B7 B10:B13 B16:B19 B23:B25 B28:B30 B33:B37" xr:uid="{78579B43-E4C1-46DD-9B16-4902A5636F5B}">
      <formula1>_xlfn.ANCHORARRAY(_xlfn.XLOOKUP(A4,listMaterialSelection,listTypeOptions))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FA423-606E-42FE-86CE-3DD67845B4A1}">
  <dimension ref="A1:D14"/>
  <sheetViews>
    <sheetView workbookViewId="0">
      <selection sqref="A1:D1"/>
    </sheetView>
  </sheetViews>
  <sheetFormatPr defaultRowHeight="12.75"/>
  <cols>
    <col min="1" max="1" width="46" customWidth="1"/>
    <col min="2" max="3" width="14.28515625" customWidth="1"/>
    <col min="4" max="4" width="19.28515625" customWidth="1"/>
  </cols>
  <sheetData>
    <row r="1" spans="1:4" ht="21.75" thickTop="1" thickBot="1">
      <c r="A1" s="46" t="s">
        <v>38</v>
      </c>
      <c r="B1" s="47"/>
      <c r="C1" s="47"/>
      <c r="D1" s="48"/>
    </row>
    <row r="2" spans="1:4" ht="37.5" thickTop="1" thickBot="1">
      <c r="A2" s="32" t="s">
        <v>39</v>
      </c>
      <c r="B2" s="33" t="s">
        <v>40</v>
      </c>
      <c r="C2" s="33" t="s">
        <v>41</v>
      </c>
      <c r="D2" s="34" t="s">
        <v>8</v>
      </c>
    </row>
    <row r="3" spans="1:4" ht="15.75">
      <c r="A3" s="17" t="s">
        <v>9</v>
      </c>
      <c r="B3" s="39">
        <f>'Staff Time'!I11</f>
        <v>0</v>
      </c>
      <c r="C3" s="39">
        <f>'Material Costs'!H8</f>
        <v>0</v>
      </c>
      <c r="D3" s="40">
        <f>SUM(B3:C3)</f>
        <v>0</v>
      </c>
    </row>
    <row r="4" spans="1:4" ht="15.75">
      <c r="A4" s="27" t="s">
        <v>11</v>
      </c>
      <c r="B4" s="38">
        <f>'Staff Time'!I19</f>
        <v>0</v>
      </c>
      <c r="C4" s="38">
        <f>'Material Costs'!H14</f>
        <v>0</v>
      </c>
      <c r="D4" s="41">
        <f t="shared" ref="D4:D11" si="0">SUM(B4:C4)</f>
        <v>0</v>
      </c>
    </row>
    <row r="5" spans="1:4" ht="15.75">
      <c r="A5" s="27" t="s">
        <v>13</v>
      </c>
      <c r="B5" s="38">
        <f>'Staff Time'!I27</f>
        <v>0</v>
      </c>
      <c r="C5" s="38">
        <f>'Material Costs'!H20</f>
        <v>0</v>
      </c>
      <c r="D5" s="41">
        <f t="shared" si="0"/>
        <v>0</v>
      </c>
    </row>
    <row r="6" spans="1:4" ht="15.75">
      <c r="A6" s="27" t="s">
        <v>15</v>
      </c>
      <c r="B6" s="71"/>
      <c r="C6" s="72"/>
      <c r="D6" s="73"/>
    </row>
    <row r="7" spans="1:4">
      <c r="A7" s="10" t="s">
        <v>16</v>
      </c>
      <c r="B7" s="31">
        <f>'Staff Time'!I33</f>
        <v>0</v>
      </c>
      <c r="C7" s="31">
        <f>0</f>
        <v>0</v>
      </c>
      <c r="D7" s="15">
        <f t="shared" si="0"/>
        <v>0</v>
      </c>
    </row>
    <row r="8" spans="1:4">
      <c r="A8" s="10" t="s">
        <v>18</v>
      </c>
      <c r="B8" s="31">
        <f>'Staff Time'!I38</f>
        <v>0</v>
      </c>
      <c r="C8" s="31">
        <f>'Material Costs'!H26</f>
        <v>0</v>
      </c>
      <c r="D8" s="15">
        <f t="shared" si="0"/>
        <v>0</v>
      </c>
    </row>
    <row r="9" spans="1:4">
      <c r="A9" s="10" t="s">
        <v>20</v>
      </c>
      <c r="B9" s="31">
        <f>'Staff Time'!I43</f>
        <v>0</v>
      </c>
      <c r="C9" s="31">
        <f>'Material Costs'!H31</f>
        <v>0</v>
      </c>
      <c r="D9" s="15">
        <f t="shared" si="0"/>
        <v>0</v>
      </c>
    </row>
    <row r="10" spans="1:4">
      <c r="A10" s="10" t="s">
        <v>22</v>
      </c>
      <c r="B10" s="31">
        <f>'Staff Time'!I48</f>
        <v>0</v>
      </c>
      <c r="C10" s="31">
        <f>'Material Costs'!H38</f>
        <v>0</v>
      </c>
      <c r="D10" s="15">
        <f t="shared" si="0"/>
        <v>0</v>
      </c>
    </row>
    <row r="11" spans="1:4" ht="16.5" thickBot="1">
      <c r="A11" s="35" t="s">
        <v>24</v>
      </c>
      <c r="B11" s="37">
        <f>'Staff Time'!I49</f>
        <v>0</v>
      </c>
      <c r="C11" s="38">
        <f>'Material Costs'!H39</f>
        <v>0</v>
      </c>
      <c r="D11" s="29">
        <f t="shared" si="0"/>
        <v>0</v>
      </c>
    </row>
    <row r="12" spans="1:4" ht="16.5" thickBot="1">
      <c r="A12" s="63" t="s">
        <v>42</v>
      </c>
      <c r="B12" s="64"/>
      <c r="C12" s="65"/>
      <c r="D12" s="42">
        <f>SUM(D3:D5,D11)</f>
        <v>0</v>
      </c>
    </row>
    <row r="13" spans="1:4" ht="13.5" thickTop="1">
      <c r="A13" s="43" t="s">
        <v>26</v>
      </c>
    </row>
    <row r="14" spans="1:4">
      <c r="A14" s="43" t="s">
        <v>37</v>
      </c>
    </row>
  </sheetData>
  <mergeCells count="3">
    <mergeCell ref="A1:D1"/>
    <mergeCell ref="B6:D6"/>
    <mergeCell ref="A12:C1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0FF97-DC78-46CA-9600-010D7F7D6EEA}">
  <dimension ref="A1:AJ70"/>
  <sheetViews>
    <sheetView workbookViewId="0">
      <selection sqref="A1:M1"/>
    </sheetView>
  </sheetViews>
  <sheetFormatPr defaultRowHeight="12.75"/>
  <cols>
    <col min="1" max="1" width="23.42578125" customWidth="1"/>
    <col min="2" max="2" width="23.7109375" customWidth="1"/>
    <col min="3" max="3" width="15" customWidth="1"/>
    <col min="4" max="4" width="8.28515625" style="21" customWidth="1"/>
    <col min="5" max="5" width="14" bestFit="1" customWidth="1"/>
    <col min="6" max="6" width="14.5703125" bestFit="1" customWidth="1"/>
    <col min="7" max="7" width="12.28515625" bestFit="1" customWidth="1"/>
    <col min="8" max="8" width="14" bestFit="1" customWidth="1"/>
    <col min="9" max="9" width="14.5703125" customWidth="1"/>
    <col min="10" max="10" width="12.28515625" bestFit="1" customWidth="1"/>
    <col min="11" max="11" width="15.7109375" bestFit="1" customWidth="1"/>
    <col min="12" max="12" width="15.7109375" customWidth="1"/>
    <col min="13" max="13" width="15.7109375" bestFit="1" customWidth="1"/>
    <col min="15" max="15" width="15.85546875" bestFit="1" customWidth="1"/>
    <col min="16" max="16" width="10.85546875" bestFit="1" customWidth="1"/>
    <col min="19" max="19" width="15.140625" customWidth="1"/>
  </cols>
  <sheetData>
    <row r="1" spans="1:36">
      <c r="A1" s="74" t="s">
        <v>43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2"/>
      <c r="O1" s="74" t="s">
        <v>44</v>
      </c>
      <c r="P1" s="74"/>
      <c r="R1" s="75" t="s">
        <v>45</v>
      </c>
      <c r="S1" s="75"/>
    </row>
    <row r="2" spans="1:36" s="22" customFormat="1" ht="25.5">
      <c r="A2" s="44" t="s">
        <v>46</v>
      </c>
      <c r="B2" s="44" t="s">
        <v>2</v>
      </c>
      <c r="C2" s="44" t="s">
        <v>47</v>
      </c>
      <c r="D2" s="44" t="s">
        <v>48</v>
      </c>
      <c r="E2" s="3" t="s">
        <v>49</v>
      </c>
      <c r="F2" s="3" t="s">
        <v>50</v>
      </c>
      <c r="G2" s="3" t="s">
        <v>51</v>
      </c>
      <c r="H2" s="3" t="s">
        <v>52</v>
      </c>
      <c r="I2" s="3" t="s">
        <v>53</v>
      </c>
      <c r="J2" s="3" t="s">
        <v>54</v>
      </c>
      <c r="K2" s="3" t="s">
        <v>55</v>
      </c>
      <c r="L2" s="3" t="s">
        <v>56</v>
      </c>
      <c r="M2" s="3" t="s">
        <v>57</v>
      </c>
      <c r="N2" s="2"/>
      <c r="O2" s="44" t="s">
        <v>58</v>
      </c>
      <c r="P2" s="44" t="s">
        <v>59</v>
      </c>
      <c r="R2" s="45" t="s">
        <v>60</v>
      </c>
      <c r="S2" s="45" t="s">
        <v>61</v>
      </c>
    </row>
    <row r="3" spans="1:36">
      <c r="A3" t="s">
        <v>62</v>
      </c>
      <c r="B3" t="s">
        <v>62</v>
      </c>
      <c r="C3" t="s">
        <v>62</v>
      </c>
      <c r="D3" s="21" t="s">
        <v>63</v>
      </c>
      <c r="E3" s="4">
        <v>7737</v>
      </c>
      <c r="F3" s="4">
        <v>11173</v>
      </c>
      <c r="G3" s="4">
        <f>MEDIAN(E3,F3)</f>
        <v>9455</v>
      </c>
      <c r="H3" s="4">
        <f>E3/_xlfn.XLOOKUP("Monthly Hours",tblStaffConstants[Item],tblStaffConstants[Value])</f>
        <v>44.645124062319674</v>
      </c>
      <c r="I3" s="4">
        <f>F3/_xlfn.XLOOKUP("Monthly Hours",tblStaffConstants[Item],tblStaffConstants[Value])</f>
        <v>64.47201384881707</v>
      </c>
      <c r="J3" s="4">
        <f>G3/_xlfn.XLOOKUP("Monthly Hours",tblStaffConstants[Item],tblStaffConstants[Value])</f>
        <v>54.558568955568376</v>
      </c>
      <c r="K3" s="4" cm="1">
        <f t="array" ref="K3">_xlfn.IFS($D3=2,H3*_xlfn.XLOOKUP("Overtime Rate",tblStaffConstants[Item],tblStaffConstants[Value]),$D3="E",H3,$D3="SE",H3)</f>
        <v>44.645124062319674</v>
      </c>
      <c r="L3" s="4" cm="1">
        <f t="array" ref="L3">_xlfn.IFS($D3=2,I3*_xlfn.XLOOKUP("Overtime Rate",tblStaffConstants[Item],tblStaffConstants[Value]),$D3="E",I3,$D3="SE",I3)</f>
        <v>64.47201384881707</v>
      </c>
      <c r="M3" s="4" cm="1">
        <f t="array" ref="M3">_xlfn.IFS($D3=2,J3*_xlfn.XLOOKUP("Overtime Rate",tblStaffConstants[Item],tblStaffConstants[Value]),$D3="E",J3,$D3="SE",J3)</f>
        <v>54.558568955568376</v>
      </c>
      <c r="O3" t="s">
        <v>64</v>
      </c>
      <c r="P3">
        <v>173.3</v>
      </c>
      <c r="R3" t="str" cm="1">
        <f t="array" ref="R3:R10">_xlfn._xlws.SORT(_xlfn.UNIQUE(tblClassifications[Job Category]))</f>
        <v>Attorney</v>
      </c>
      <c r="S3" t="str" cm="1">
        <f t="array" ref="S3:AA3">_xlfn.TOROW(_xlfn._xlws.SORT(_xlfn.UNIQUE(_xlfn._xlws.FILTER(tblClassifications[Classification],tblClassifications[Job Category]=R3,"Empty List"))))</f>
        <v>Attorney</v>
      </c>
      <c r="T3" t="str">
        <v>Attorney III</v>
      </c>
      <c r="U3" t="str">
        <v>Attorney IV</v>
      </c>
      <c r="V3" t="str">
        <v>Attorney Supervisor</v>
      </c>
      <c r="W3" t="str">
        <v>Attorney V</v>
      </c>
      <c r="X3" t="str">
        <v>Attorney, Assistant Chief Counsel</v>
      </c>
      <c r="Y3" t="str">
        <v>Chief Counsel I, C.E.A.</v>
      </c>
      <c r="Z3" t="str">
        <v>Chief Counsel II, C.E.A.</v>
      </c>
      <c r="AA3" t="str">
        <v>Supervising Attorney</v>
      </c>
    </row>
    <row r="4" spans="1:36">
      <c r="A4" t="s">
        <v>62</v>
      </c>
      <c r="B4" t="s">
        <v>65</v>
      </c>
      <c r="C4" t="s">
        <v>65</v>
      </c>
      <c r="D4" s="21" t="s">
        <v>63</v>
      </c>
      <c r="E4" s="4">
        <v>10536</v>
      </c>
      <c r="F4" s="4">
        <v>13526</v>
      </c>
      <c r="G4" s="4">
        <f t="shared" ref="G4:G67" si="0">MEDIAN(E4,F4)</f>
        <v>12031</v>
      </c>
      <c r="H4" s="4">
        <f>E4/_xlfn.XLOOKUP("Monthly Hours",tblStaffConstants[Item],tblStaffConstants[Value])</f>
        <v>60.796306982111943</v>
      </c>
      <c r="I4" s="4">
        <f>F4/_xlfn.XLOOKUP("Monthly Hours",tblStaffConstants[Item],tblStaffConstants[Value])</f>
        <v>78.049624927870738</v>
      </c>
      <c r="J4" s="4">
        <f>G4/_xlfn.XLOOKUP("Monthly Hours",tblStaffConstants[Item],tblStaffConstants[Value])</f>
        <v>69.422965954991341</v>
      </c>
      <c r="K4" s="4" cm="1">
        <f t="array" ref="K4">_xlfn.IFS($D4=2,H4*_xlfn.XLOOKUP("Overtime Rate",tblStaffConstants[Item],tblStaffConstants[Value]),$D4="E",H4,$D4="SE",H4)</f>
        <v>60.796306982111943</v>
      </c>
      <c r="L4" s="4" cm="1">
        <f t="array" ref="L4">_xlfn.IFS($D4=2,I4*_xlfn.XLOOKUP("Overtime Rate",tblStaffConstants[Item],tblStaffConstants[Value]),$D4="E",I4,$D4="SE",I4)</f>
        <v>78.049624927870738</v>
      </c>
      <c r="M4" s="4" cm="1">
        <f t="array" ref="M4">_xlfn.IFS($D4=2,J4*_xlfn.XLOOKUP("Overtime Rate",tblStaffConstants[Item],tblStaffConstants[Value]),$D4="E",J4,$D4="SE",J4)</f>
        <v>69.422965954991341</v>
      </c>
      <c r="O4" t="s">
        <v>7</v>
      </c>
      <c r="P4">
        <v>1.5</v>
      </c>
      <c r="R4" t="str">
        <v>Clerical Support</v>
      </c>
      <c r="S4" t="str" cm="1">
        <f t="array" ref="S4:Y4">_xlfn.TOROW(_xlfn._xlws.SORT(_xlfn.UNIQUE(_xlfn._xlws.FILTER(tblClassifications[Classification],tblClassifications[Job Category]=R4,"Empty List"))))</f>
        <v>Executive Assistant</v>
      </c>
      <c r="T4" t="str">
        <v>Executive Secretary I</v>
      </c>
      <c r="U4" t="str">
        <v>Executive Secretary II</v>
      </c>
      <c r="V4" t="str">
        <v>Office Assistant (General)</v>
      </c>
      <c r="W4" t="str">
        <v>Office Assistant (Typing)</v>
      </c>
      <c r="X4" t="str">
        <v>Office Technician (General)</v>
      </c>
      <c r="Y4" t="str">
        <v>Office Technician (Typing)</v>
      </c>
    </row>
    <row r="5" spans="1:36">
      <c r="A5" t="s">
        <v>62</v>
      </c>
      <c r="B5" t="s">
        <v>66</v>
      </c>
      <c r="C5" t="s">
        <v>66</v>
      </c>
      <c r="D5" s="21" t="s">
        <v>63</v>
      </c>
      <c r="E5" s="4">
        <v>11644</v>
      </c>
      <c r="F5" s="4">
        <v>14954</v>
      </c>
      <c r="G5" s="4">
        <f t="shared" si="0"/>
        <v>13299</v>
      </c>
      <c r="H5" s="4">
        <f>E5/_xlfn.XLOOKUP("Monthly Hours",tblStaffConstants[Item],tblStaffConstants[Value])</f>
        <v>67.18984420080784</v>
      </c>
      <c r="I5" s="4">
        <f>F5/_xlfn.XLOOKUP("Monthly Hours",tblStaffConstants[Item],tblStaffConstants[Value])</f>
        <v>86.289671090594339</v>
      </c>
      <c r="J5" s="4">
        <f>G5/_xlfn.XLOOKUP("Monthly Hours",tblStaffConstants[Item],tblStaffConstants[Value])</f>
        <v>76.73975764570109</v>
      </c>
      <c r="K5" s="4" cm="1">
        <f t="array" ref="K5">_xlfn.IFS($D5=2,H5*_xlfn.XLOOKUP("Overtime Rate",tblStaffConstants[Item],tblStaffConstants[Value]),$D5="E",H5,$D5="SE",H5)</f>
        <v>67.18984420080784</v>
      </c>
      <c r="L5" s="4" cm="1">
        <f t="array" ref="L5">_xlfn.IFS($D5=2,I5*_xlfn.XLOOKUP("Overtime Rate",tblStaffConstants[Item],tblStaffConstants[Value]),$D5="E",I5,$D5="SE",I5)</f>
        <v>86.289671090594339</v>
      </c>
      <c r="M5" s="4" cm="1">
        <f t="array" ref="M5">_xlfn.IFS($D5=2,J5*_xlfn.XLOOKUP("Overtime Rate",tblStaffConstants[Item],tblStaffConstants[Value]),$D5="E",J5,$D5="SE",J5)</f>
        <v>76.73975764570109</v>
      </c>
      <c r="O5" t="s">
        <v>67</v>
      </c>
      <c r="P5">
        <v>2</v>
      </c>
      <c r="R5" t="str">
        <v>Executive Management</v>
      </c>
      <c r="S5" t="str" cm="1">
        <f t="array" ref="S5:U5">_xlfn.TOROW(_xlfn._xlws.SORT(_xlfn.UNIQUE(_xlfn._xlws.FILTER(tblClassifications[Classification],tblClassifications[Job Category]=R5,"Empty List"))))</f>
        <v>Career Executive Assignment A</v>
      </c>
      <c r="T5" t="str">
        <v>Career Executive Assignment B</v>
      </c>
      <c r="U5" t="str">
        <v>Career Executive Assignment C</v>
      </c>
    </row>
    <row r="6" spans="1:36">
      <c r="A6" t="s">
        <v>62</v>
      </c>
      <c r="B6" t="s">
        <v>68</v>
      </c>
      <c r="C6" t="s">
        <v>68</v>
      </c>
      <c r="D6" s="21" t="s">
        <v>63</v>
      </c>
      <c r="E6" s="4">
        <v>12223</v>
      </c>
      <c r="F6" s="4">
        <v>15701</v>
      </c>
      <c r="G6" s="4">
        <f t="shared" si="0"/>
        <v>13962</v>
      </c>
      <c r="H6" s="4">
        <f>E6/_xlfn.XLOOKUP("Monthly Hours",tblStaffConstants[Item],tblStaffConstants[Value])</f>
        <v>70.530871321407957</v>
      </c>
      <c r="I6" s="4">
        <f>F6/_xlfn.XLOOKUP("Monthly Hours",tblStaffConstants[Item],tblStaffConstants[Value])</f>
        <v>90.600115406808996</v>
      </c>
      <c r="J6" s="4">
        <f>G6/_xlfn.XLOOKUP("Monthly Hours",tblStaffConstants[Item],tblStaffConstants[Value])</f>
        <v>80.565493364108477</v>
      </c>
      <c r="K6" s="4" cm="1">
        <f t="array" ref="K6">_xlfn.IFS($D6=2,H6*_xlfn.XLOOKUP("Overtime Rate",tblStaffConstants[Item],tblStaffConstants[Value]),$D6="E",H6,$D6="SE",H6)</f>
        <v>70.530871321407957</v>
      </c>
      <c r="L6" s="4" cm="1">
        <f t="array" ref="L6">_xlfn.IFS($D6=2,I6*_xlfn.XLOOKUP("Overtime Rate",tblStaffConstants[Item],tblStaffConstants[Value]),$D6="E",I6,$D6="SE",I6)</f>
        <v>90.600115406808996</v>
      </c>
      <c r="M6" s="4" cm="1">
        <f t="array" ref="M6">_xlfn.IFS($D6=2,J6*_xlfn.XLOOKUP("Overtime Rate",tblStaffConstants[Item],tblStaffConstants[Value]),$D6="E",J6,$D6="SE",J6)</f>
        <v>80.565493364108477</v>
      </c>
      <c r="O6" t="s">
        <v>69</v>
      </c>
      <c r="P6">
        <v>0.54</v>
      </c>
      <c r="R6" t="str">
        <v>Human Resources</v>
      </c>
      <c r="S6" t="str" cm="1">
        <f t="array" ref="S6:AJ6">_xlfn.TOROW(_xlfn._xlws.SORT(_xlfn.UNIQUE(_xlfn._xlws.FILTER(tblClassifications[Classification],tblClassifications[Job Category]=R6,"Empty List"))))</f>
        <v>Associate Personnel Analyst</v>
      </c>
      <c r="T6" t="str">
        <v>Personnel Program Advisor</v>
      </c>
      <c r="U6" t="str">
        <v>Personnel Program Analyst</v>
      </c>
      <c r="V6" t="str">
        <v>Personnel Program Manager I</v>
      </c>
      <c r="W6" t="str">
        <v>Personnel Program Manager II</v>
      </c>
      <c r="X6" t="str">
        <v>Personnel Program Technician III</v>
      </c>
      <c r="Y6" t="str">
        <v>Personnel Selection Consultant I</v>
      </c>
      <c r="Z6" t="str">
        <v>Personnel Selection Consultant II</v>
      </c>
      <c r="AA6" t="str">
        <v>Personnel Selection Technician</v>
      </c>
      <c r="AB6" t="str">
        <v>Personnel Specialist</v>
      </c>
      <c r="AC6" t="str">
        <v>Personnel Supervisor I</v>
      </c>
      <c r="AD6" t="str">
        <v>Personnel Supervisor II</v>
      </c>
      <c r="AE6" t="str">
        <v>Personnel Technician I</v>
      </c>
      <c r="AF6" t="str">
        <v>Personnel Technician II (Specialist)</v>
      </c>
      <c r="AG6" t="str">
        <v>Personnel Technician II (Supervisor)</v>
      </c>
      <c r="AH6" t="str">
        <v>Senior Personnel Specialist</v>
      </c>
      <c r="AI6" t="str">
        <v>Staff Personnel Program Analyst</v>
      </c>
      <c r="AJ6" t="str">
        <v>Supervising Personnel Selection Consultant</v>
      </c>
    </row>
    <row r="7" spans="1:36">
      <c r="A7" t="s">
        <v>62</v>
      </c>
      <c r="B7" t="s">
        <v>70</v>
      </c>
      <c r="C7" t="s">
        <v>70</v>
      </c>
      <c r="D7" s="21" t="s">
        <v>63</v>
      </c>
      <c r="E7" s="4">
        <v>12290</v>
      </c>
      <c r="F7" s="4">
        <v>15685</v>
      </c>
      <c r="G7" s="4">
        <f t="shared" si="0"/>
        <v>13987.5</v>
      </c>
      <c r="H7" s="4">
        <f>E7/_xlfn.XLOOKUP("Monthly Hours",tblStaffConstants[Item],tblStaffConstants[Value])</f>
        <v>70.917484131563754</v>
      </c>
      <c r="I7" s="4">
        <f>F7/_xlfn.XLOOKUP("Monthly Hours",tblStaffConstants[Item],tblStaffConstants[Value])</f>
        <v>90.507789959607607</v>
      </c>
      <c r="J7" s="4">
        <f>G7/_xlfn.XLOOKUP("Monthly Hours",tblStaffConstants[Item],tblStaffConstants[Value])</f>
        <v>80.71263704558568</v>
      </c>
      <c r="K7" s="4" cm="1">
        <f t="array" ref="K7">_xlfn.IFS($D7=2,H7*_xlfn.XLOOKUP("Overtime Rate",tblStaffConstants[Item],tblStaffConstants[Value]),$D7="E",H7,$D7="SE",H7)</f>
        <v>70.917484131563754</v>
      </c>
      <c r="L7" s="4" cm="1">
        <f t="array" ref="L7">_xlfn.IFS($D7=2,I7*_xlfn.XLOOKUP("Overtime Rate",tblStaffConstants[Item],tblStaffConstants[Value]),$D7="E",I7,$D7="SE",I7)</f>
        <v>90.507789959607607</v>
      </c>
      <c r="M7" s="4" cm="1">
        <f t="array" ref="M7">_xlfn.IFS($D7=2,J7*_xlfn.XLOOKUP("Overtime Rate",tblStaffConstants[Item],tblStaffConstants[Value]),$D7="E",J7,$D7="SE",J7)</f>
        <v>80.71263704558568</v>
      </c>
      <c r="R7" t="str">
        <v>IT &amp; Security</v>
      </c>
      <c r="S7" t="str" cm="1">
        <f t="array" ref="S7:AD7">_xlfn.TOROW(_xlfn._xlws.SORT(_xlfn.UNIQUE(_xlfn._xlws.FILTER(tblClassifications[Classification],tblClassifications[Job Category]=R7,"Empty List"))))</f>
        <v>Information Systems Technician</v>
      </c>
      <c r="T7" t="str">
        <v>Information Systems Technician Supervisor I</v>
      </c>
      <c r="U7" t="str">
        <v>Information Systems Technician Supervisor II</v>
      </c>
      <c r="V7" t="str">
        <v>Information Technology Associate</v>
      </c>
      <c r="W7" t="str">
        <v>Information Technology Manager I</v>
      </c>
      <c r="X7" t="str">
        <v>Information Technology Manager II</v>
      </c>
      <c r="Y7" t="str">
        <v>Information Technology Specialist I</v>
      </c>
      <c r="Z7" t="str">
        <v>Information Technology Specialist II</v>
      </c>
      <c r="AA7" t="str">
        <v>Information Technology Specialist III</v>
      </c>
      <c r="AB7" t="str">
        <v>Information Technology Supervisor I</v>
      </c>
      <c r="AC7" t="str">
        <v>Information Technology Supervisor II</v>
      </c>
      <c r="AD7" t="str">
        <v>Information Technology Technician</v>
      </c>
    </row>
    <row r="8" spans="1:36">
      <c r="A8" t="s">
        <v>62</v>
      </c>
      <c r="B8" t="s">
        <v>71</v>
      </c>
      <c r="C8" t="s">
        <v>71</v>
      </c>
      <c r="D8" s="21" t="s">
        <v>63</v>
      </c>
      <c r="E8" s="4">
        <v>14090</v>
      </c>
      <c r="F8" s="4">
        <v>16483</v>
      </c>
      <c r="G8" s="4">
        <f t="shared" si="0"/>
        <v>15286.5</v>
      </c>
      <c r="H8" s="4">
        <f>E8/_xlfn.XLOOKUP("Monthly Hours",tblStaffConstants[Item],tblStaffConstants[Value])</f>
        <v>81.30409694171955</v>
      </c>
      <c r="I8" s="4">
        <f>F8/_xlfn.XLOOKUP("Monthly Hours",tblStaffConstants[Item],tblStaffConstants[Value])</f>
        <v>95.112521638776684</v>
      </c>
      <c r="J8" s="4">
        <f>G8/_xlfn.XLOOKUP("Monthly Hours",tblStaffConstants[Item],tblStaffConstants[Value])</f>
        <v>88.208309290248124</v>
      </c>
      <c r="K8" s="4" cm="1">
        <f t="array" ref="K8">_xlfn.IFS($D8=2,H8*_xlfn.XLOOKUP("Overtime Rate",tblStaffConstants[Item],tblStaffConstants[Value]),$D8="E",H8,$D8="SE",H8)</f>
        <v>81.30409694171955</v>
      </c>
      <c r="L8" s="4" cm="1">
        <f t="array" ref="L8">_xlfn.IFS($D8=2,I8*_xlfn.XLOOKUP("Overtime Rate",tblStaffConstants[Item],tblStaffConstants[Value]),$D8="E",I8,$D8="SE",I8)</f>
        <v>95.112521638776684</v>
      </c>
      <c r="M8" s="4" cm="1">
        <f t="array" ref="M8">_xlfn.IFS($D8=2,J8*_xlfn.XLOOKUP("Overtime Rate",tblStaffConstants[Item],tblStaffConstants[Value]),$D8="E",J8,$D8="SE",J8)</f>
        <v>88.208309290248124</v>
      </c>
      <c r="R8" t="str">
        <v>Legal</v>
      </c>
      <c r="S8" t="str" cm="1">
        <f t="array" ref="S8:AA8">_xlfn.TOROW(_xlfn._xlws.SORT(_xlfn.UNIQUE(_xlfn._xlws.FILTER(tblClassifications[Classification],tblClassifications[Job Category]=R8,"Empty List"))))</f>
        <v>Graduate Legal Assistant</v>
      </c>
      <c r="T8" t="str">
        <v>Legal Analyst</v>
      </c>
      <c r="U8" t="str">
        <v>Legal Assistant</v>
      </c>
      <c r="V8" t="str">
        <v>Legal Office Administrator I</v>
      </c>
      <c r="W8" t="str">
        <v>Legal Secretary</v>
      </c>
      <c r="X8" t="str">
        <v>Legal Support Supervisor I</v>
      </c>
      <c r="Y8" t="str">
        <v>Legal Support Supervisor II</v>
      </c>
      <c r="Z8" t="str">
        <v>Senior Legal Analyst</v>
      </c>
      <c r="AA8" t="str">
        <v>Senior Legal Typist</v>
      </c>
    </row>
    <row r="9" spans="1:36">
      <c r="A9" t="s">
        <v>62</v>
      </c>
      <c r="B9" t="s">
        <v>72</v>
      </c>
      <c r="C9" t="s">
        <v>72</v>
      </c>
      <c r="D9" s="21" t="s">
        <v>63</v>
      </c>
      <c r="E9" s="4">
        <v>14779</v>
      </c>
      <c r="F9" s="4">
        <v>17292</v>
      </c>
      <c r="G9" s="4">
        <f t="shared" si="0"/>
        <v>16035.5</v>
      </c>
      <c r="H9" s="4">
        <f>E9/_xlfn.XLOOKUP("Monthly Hours",tblStaffConstants[Item],tblStaffConstants[Value])</f>
        <v>85.279861511829196</v>
      </c>
      <c r="I9" s="4">
        <f>F9/_xlfn.XLOOKUP("Monthly Hours",tblStaffConstants[Item],tblStaffConstants[Value])</f>
        <v>99.780727062896702</v>
      </c>
      <c r="J9" s="4">
        <f>G9/_xlfn.XLOOKUP("Monthly Hours",tblStaffConstants[Item],tblStaffConstants[Value])</f>
        <v>92.530294287362949</v>
      </c>
      <c r="K9" s="4" cm="1">
        <f t="array" ref="K9">_xlfn.IFS($D9=2,H9*_xlfn.XLOOKUP("Overtime Rate",tblStaffConstants[Item],tblStaffConstants[Value]),$D9="E",H9,$D9="SE",H9)</f>
        <v>85.279861511829196</v>
      </c>
      <c r="L9" s="4" cm="1">
        <f t="array" ref="L9">_xlfn.IFS($D9=2,I9*_xlfn.XLOOKUP("Overtime Rate",tblStaffConstants[Item],tblStaffConstants[Value]),$D9="E",I9,$D9="SE",I9)</f>
        <v>99.780727062896702</v>
      </c>
      <c r="M9" s="4" cm="1">
        <f t="array" ref="M9">_xlfn.IFS($D9=2,J9*_xlfn.XLOOKUP("Overtime Rate",tblStaffConstants[Item],tblStaffConstants[Value]),$D9="E",J9,$D9="SE",J9)</f>
        <v>92.530294287362949</v>
      </c>
      <c r="R9" t="str">
        <v>Non-IT Analyst &amp; Management</v>
      </c>
      <c r="S9" t="str" cm="1">
        <f t="array" ref="S9:X9">_xlfn.TOROW(_xlfn._xlws.SORT(_xlfn.UNIQUE(_xlfn._xlws.FILTER(tblClassifications[Classification],tblClassifications[Job Category]=R9,"Empty List"))))</f>
        <v>Associate Governmental Program Analyst</v>
      </c>
      <c r="T9" t="str">
        <v>Staff Services Analyst</v>
      </c>
      <c r="U9" t="str">
        <v>Staff Services Manager I</v>
      </c>
      <c r="V9" t="str">
        <v>Staff Services Manager II (Managerial)</v>
      </c>
      <c r="W9" t="str">
        <v>Staff Services Manager II (Supervisory)</v>
      </c>
      <c r="X9" t="str">
        <v>Staff Services Manager III</v>
      </c>
    </row>
    <row r="10" spans="1:36">
      <c r="A10" t="s">
        <v>62</v>
      </c>
      <c r="B10" t="s">
        <v>73</v>
      </c>
      <c r="C10" t="s">
        <v>73</v>
      </c>
      <c r="D10" s="21" t="s">
        <v>63</v>
      </c>
      <c r="E10" s="4">
        <v>15524</v>
      </c>
      <c r="F10" s="4">
        <v>18158</v>
      </c>
      <c r="G10" s="4">
        <f t="shared" si="0"/>
        <v>16841</v>
      </c>
      <c r="H10" s="4">
        <f>E10/_xlfn.XLOOKUP("Monthly Hours",tblStaffConstants[Item],tblStaffConstants[Value])</f>
        <v>89.57876514714367</v>
      </c>
      <c r="I10" s="4">
        <f>F10/_xlfn.XLOOKUP("Monthly Hours",tblStaffConstants[Item],tblStaffConstants[Value])</f>
        <v>104.77784189267166</v>
      </c>
      <c r="J10" s="4">
        <f>G10/_xlfn.XLOOKUP("Monthly Hours",tblStaffConstants[Item],tblStaffConstants[Value])</f>
        <v>97.178303519907672</v>
      </c>
      <c r="K10" s="4" cm="1">
        <f t="array" ref="K10">_xlfn.IFS($D10=2,H10*_xlfn.XLOOKUP("Overtime Rate",tblStaffConstants[Item],tblStaffConstants[Value]),$D10="E",H10,$D10="SE",H10)</f>
        <v>89.57876514714367</v>
      </c>
      <c r="L10" s="4" cm="1">
        <f t="array" ref="L10">_xlfn.IFS($D10=2,I10*_xlfn.XLOOKUP("Overtime Rate",tblStaffConstants[Item],tblStaffConstants[Value]),$D10="E",I10,$D10="SE",I10)</f>
        <v>104.77784189267166</v>
      </c>
      <c r="M10" s="4" cm="1">
        <f t="array" ref="M10">_xlfn.IFS($D10=2,J10*_xlfn.XLOOKUP("Overtime Rate",tblStaffConstants[Item],tblStaffConstants[Value]),$D10="E",J10,$D10="SE",J10)</f>
        <v>97.178303519907672</v>
      </c>
      <c r="R10" t="str">
        <v>Public Relations</v>
      </c>
      <c r="S10" t="str" cm="1">
        <f t="array" ref="S10:V10">_xlfn.TOROW(_xlfn._xlws.SORT(_xlfn.UNIQUE(_xlfn._xlws.FILTER(tblClassifications[Classification],tblClassifications[Job Category]=R10,"Empty List"))))</f>
        <v>Assistant Information Officer</v>
      </c>
      <c r="T10" t="str">
        <v>Information Officer I (Specialist)</v>
      </c>
      <c r="U10" t="str">
        <v>Information Officer II</v>
      </c>
      <c r="V10" t="str">
        <v>Information Officer III C.E.A.</v>
      </c>
    </row>
    <row r="11" spans="1:36">
      <c r="A11" t="s">
        <v>62</v>
      </c>
      <c r="B11" t="s">
        <v>74</v>
      </c>
      <c r="C11" t="s">
        <v>74</v>
      </c>
      <c r="D11" s="21" t="s">
        <v>75</v>
      </c>
      <c r="E11" s="4">
        <v>10537</v>
      </c>
      <c r="F11" s="4">
        <v>13526</v>
      </c>
      <c r="G11" s="4">
        <f t="shared" si="0"/>
        <v>12031.5</v>
      </c>
      <c r="H11" s="4">
        <f>E11/_xlfn.XLOOKUP("Monthly Hours",tblStaffConstants[Item],tblStaffConstants[Value])</f>
        <v>60.802077322562027</v>
      </c>
      <c r="I11" s="4">
        <f>F11/_xlfn.XLOOKUP("Monthly Hours",tblStaffConstants[Item],tblStaffConstants[Value])</f>
        <v>78.049624927870738</v>
      </c>
      <c r="J11" s="4">
        <f>G11/_xlfn.XLOOKUP("Monthly Hours",tblStaffConstants[Item],tblStaffConstants[Value])</f>
        <v>69.425851125216383</v>
      </c>
      <c r="K11" s="4" cm="1">
        <f t="array" ref="K11">_xlfn.IFS($D11=2,H11*_xlfn.XLOOKUP("Overtime Rate",tblStaffConstants[Item],tblStaffConstants[Value]),$D11="E",H11,$D11="SE",H11)</f>
        <v>60.802077322562027</v>
      </c>
      <c r="L11" s="4" cm="1">
        <f t="array" ref="L11">_xlfn.IFS($D11=2,I11*_xlfn.XLOOKUP("Overtime Rate",tblStaffConstants[Item],tblStaffConstants[Value]),$D11="E",I11,$D11="SE",I11)</f>
        <v>78.049624927870738</v>
      </c>
      <c r="M11" s="4" cm="1">
        <f t="array" ref="M11">_xlfn.IFS($D11=2,J11*_xlfn.XLOOKUP("Overtime Rate",tblStaffConstants[Item],tblStaffConstants[Value]),$D11="E",J11,$D11="SE",J11)</f>
        <v>69.425851125216383</v>
      </c>
      <c r="S11" t="str" cm="1">
        <f t="array" ref="S11">_xlfn.TOROW(_xlfn._xlws.SORT(_xlfn.UNIQUE(_xlfn._xlws.FILTER(tblClassifications[Classification],tblClassifications[Job Category]=R11,"Empty List"))))</f>
        <v>Empty List</v>
      </c>
    </row>
    <row r="12" spans="1:36">
      <c r="A12" t="s">
        <v>76</v>
      </c>
      <c r="B12" t="s">
        <v>77</v>
      </c>
      <c r="C12" t="s">
        <v>78</v>
      </c>
      <c r="D12" s="21">
        <v>2</v>
      </c>
      <c r="E12" s="4">
        <v>4461</v>
      </c>
      <c r="F12" s="4">
        <v>5583</v>
      </c>
      <c r="G12" s="4">
        <f t="shared" si="0"/>
        <v>5022</v>
      </c>
      <c r="H12" s="4">
        <f>E12/_xlfn.XLOOKUP("Monthly Hours",tblStaffConstants[Item],tblStaffConstants[Value])</f>
        <v>25.741488747836122</v>
      </c>
      <c r="I12" s="4">
        <f>F12/_xlfn.XLOOKUP("Monthly Hours",tblStaffConstants[Item],tblStaffConstants[Value])</f>
        <v>32.215810732833233</v>
      </c>
      <c r="J12" s="4">
        <f>G12/_xlfn.XLOOKUP("Monthly Hours",tblStaffConstants[Item],tblStaffConstants[Value])</f>
        <v>28.978649740334678</v>
      </c>
      <c r="K12" s="4" cm="1">
        <f t="array" ref="K12">_xlfn.IFS($D12=2,H12*_xlfn.XLOOKUP("Overtime Rate",tblStaffConstants[Item],tblStaffConstants[Value]),$D12="E",H12,$D12="SE",H12)</f>
        <v>38.612233121754187</v>
      </c>
      <c r="L12" s="4" cm="1">
        <f t="array" ref="L12">_xlfn.IFS($D12=2,I12*_xlfn.XLOOKUP("Overtime Rate",tblStaffConstants[Item],tblStaffConstants[Value]),$D12="E",I12,$D12="SE",I12)</f>
        <v>48.32371609924985</v>
      </c>
      <c r="M12" s="4" cm="1">
        <f t="array" ref="M12">_xlfn.IFS($D12=2,J12*_xlfn.XLOOKUP("Overtime Rate",tblStaffConstants[Item],tblStaffConstants[Value]),$D12="E",J12,$D12="SE",J12)</f>
        <v>43.467974610502019</v>
      </c>
      <c r="S12" t="str" cm="1">
        <f t="array" ref="S12">_xlfn.TOROW(_xlfn._xlws.SORT(_xlfn.UNIQUE(_xlfn._xlws.FILTER(tblClassifications[Classification],tblClassifications[Job Category]=R12,"Empty List"))))</f>
        <v>Empty List</v>
      </c>
    </row>
    <row r="13" spans="1:36">
      <c r="A13" t="s">
        <v>76</v>
      </c>
      <c r="B13" t="s">
        <v>79</v>
      </c>
      <c r="C13" t="s">
        <v>80</v>
      </c>
      <c r="D13" s="21">
        <v>2</v>
      </c>
      <c r="E13" s="4">
        <v>4095</v>
      </c>
      <c r="F13" s="4">
        <v>5129</v>
      </c>
      <c r="G13" s="4">
        <f t="shared" si="0"/>
        <v>4612</v>
      </c>
      <c r="H13" s="4">
        <f>E13/_xlfn.XLOOKUP("Monthly Hours",tblStaffConstants[Item],tblStaffConstants[Value])</f>
        <v>23.629544143104443</v>
      </c>
      <c r="I13" s="4">
        <f>F13/_xlfn.XLOOKUP("Monthly Hours",tblStaffConstants[Item],tblStaffConstants[Value])</f>
        <v>29.596076168493941</v>
      </c>
      <c r="J13" s="4">
        <f>G13/_xlfn.XLOOKUP("Monthly Hours",tblStaffConstants[Item],tblStaffConstants[Value])</f>
        <v>26.612810155799192</v>
      </c>
      <c r="K13" s="4" cm="1">
        <f t="array" ref="K13">_xlfn.IFS($D13=2,H13*_xlfn.XLOOKUP("Overtime Rate",tblStaffConstants[Item],tblStaffConstants[Value]),$D13="E",H13,$D13="SE",H13)</f>
        <v>35.444316214656666</v>
      </c>
      <c r="L13" s="4" cm="1">
        <f t="array" ref="L13">_xlfn.IFS($D13=2,I13*_xlfn.XLOOKUP("Overtime Rate",tblStaffConstants[Item],tblStaffConstants[Value]),$D13="E",I13,$D13="SE",I13)</f>
        <v>44.394114252740913</v>
      </c>
      <c r="M13" s="4" cm="1">
        <f t="array" ref="M13">_xlfn.IFS($D13=2,J13*_xlfn.XLOOKUP("Overtime Rate",tblStaffConstants[Item],tblStaffConstants[Value]),$D13="E",J13,$D13="SE",J13)</f>
        <v>39.919215233698786</v>
      </c>
      <c r="S13" t="str" cm="1">
        <f t="array" ref="S13">_xlfn.TOROW(_xlfn._xlws.SORT(_xlfn.UNIQUE(_xlfn._xlws.FILTER(tblClassifications[Classification],tblClassifications[Job Category]=R13,"Empty List"))))</f>
        <v>Empty List</v>
      </c>
    </row>
    <row r="14" spans="1:36">
      <c r="A14" t="s">
        <v>76</v>
      </c>
      <c r="B14" t="s">
        <v>81</v>
      </c>
      <c r="C14" t="s">
        <v>82</v>
      </c>
      <c r="D14" s="21">
        <v>2</v>
      </c>
      <c r="E14" s="4">
        <v>4461</v>
      </c>
      <c r="F14" s="4">
        <v>5583</v>
      </c>
      <c r="G14" s="4">
        <f t="shared" si="0"/>
        <v>5022</v>
      </c>
      <c r="H14" s="4">
        <f>E14/_xlfn.XLOOKUP("Monthly Hours",tblStaffConstants[Item],tblStaffConstants[Value])</f>
        <v>25.741488747836122</v>
      </c>
      <c r="I14" s="4">
        <f>F14/_xlfn.XLOOKUP("Monthly Hours",tblStaffConstants[Item],tblStaffConstants[Value])</f>
        <v>32.215810732833233</v>
      </c>
      <c r="J14" s="4">
        <f>G14/_xlfn.XLOOKUP("Monthly Hours",tblStaffConstants[Item],tblStaffConstants[Value])</f>
        <v>28.978649740334678</v>
      </c>
      <c r="K14" s="4" cm="1">
        <f t="array" ref="K14">_xlfn.IFS($D14=2,H14*_xlfn.XLOOKUP("Overtime Rate",tblStaffConstants[Item],tblStaffConstants[Value]),$D14="E",H14,$D14="SE",H14)</f>
        <v>38.612233121754187</v>
      </c>
      <c r="L14" s="4" cm="1">
        <f t="array" ref="L14">_xlfn.IFS($D14=2,I14*_xlfn.XLOOKUP("Overtime Rate",tblStaffConstants[Item],tblStaffConstants[Value]),$D14="E",I14,$D14="SE",I14)</f>
        <v>48.32371609924985</v>
      </c>
      <c r="M14" s="4" cm="1">
        <f t="array" ref="M14">_xlfn.IFS($D14=2,J14*_xlfn.XLOOKUP("Overtime Rate",tblStaffConstants[Item],tblStaffConstants[Value]),$D14="E",J14,$D14="SE",J14)</f>
        <v>43.467974610502019</v>
      </c>
      <c r="S14" t="str" cm="1">
        <f t="array" ref="S14">_xlfn.TOROW(_xlfn._xlws.SORT(_xlfn.UNIQUE(_xlfn._xlws.FILTER(tblClassifications[Classification],tblClassifications[Job Category]=R14,"Empty List"))))</f>
        <v>Empty List</v>
      </c>
    </row>
    <row r="15" spans="1:36">
      <c r="A15" t="s">
        <v>76</v>
      </c>
      <c r="B15" t="s">
        <v>83</v>
      </c>
      <c r="C15" t="s">
        <v>84</v>
      </c>
      <c r="D15" s="21">
        <v>2</v>
      </c>
      <c r="E15" s="4">
        <v>2985</v>
      </c>
      <c r="F15" s="4">
        <v>4107</v>
      </c>
      <c r="G15" s="4">
        <f t="shared" si="0"/>
        <v>3546</v>
      </c>
      <c r="H15" s="4">
        <f>E15/_xlfn.XLOOKUP("Monthly Hours",tblStaffConstants[Item],tblStaffConstants[Value])</f>
        <v>17.224466243508367</v>
      </c>
      <c r="I15" s="4">
        <f>F15/_xlfn.XLOOKUP("Monthly Hours",tblStaffConstants[Item],tblStaffConstants[Value])</f>
        <v>23.698788228505482</v>
      </c>
      <c r="J15" s="4">
        <f>G15/_xlfn.XLOOKUP("Monthly Hours",tblStaffConstants[Item],tblStaffConstants[Value])</f>
        <v>20.461627236006922</v>
      </c>
      <c r="K15" s="4" cm="1">
        <f t="array" ref="K15">_xlfn.IFS($D15=2,H15*_xlfn.XLOOKUP("Overtime Rate",tblStaffConstants[Item],tblStaffConstants[Value]),$D15="E",H15,$D15="SE",H15)</f>
        <v>25.83669936526255</v>
      </c>
      <c r="L15" s="4" cm="1">
        <f t="array" ref="L15">_xlfn.IFS($D15=2,I15*_xlfn.XLOOKUP("Overtime Rate",tblStaffConstants[Item],tblStaffConstants[Value]),$D15="E",I15,$D15="SE",I15)</f>
        <v>35.548182342758224</v>
      </c>
      <c r="M15" s="4" cm="1">
        <f t="array" ref="M15">_xlfn.IFS($D15=2,J15*_xlfn.XLOOKUP("Overtime Rate",tblStaffConstants[Item],tblStaffConstants[Value]),$D15="E",J15,$D15="SE",J15)</f>
        <v>30.692440854010385</v>
      </c>
      <c r="S15" t="str" cm="1">
        <f t="array" ref="S15">_xlfn.TOROW(_xlfn._xlws.SORT(_xlfn.UNIQUE(_xlfn._xlws.FILTER(tblClassifications[Classification],tblClassifications[Job Category]=R15,"Empty List"))))</f>
        <v>Empty List</v>
      </c>
    </row>
    <row r="16" spans="1:36">
      <c r="A16" t="s">
        <v>76</v>
      </c>
      <c r="B16" t="s">
        <v>85</v>
      </c>
      <c r="C16" t="s">
        <v>86</v>
      </c>
      <c r="D16" s="21">
        <v>2</v>
      </c>
      <c r="E16" s="4">
        <v>3085</v>
      </c>
      <c r="F16" s="4">
        <v>4190</v>
      </c>
      <c r="G16" s="4">
        <f t="shared" si="0"/>
        <v>3637.5</v>
      </c>
      <c r="H16" s="4">
        <f>E16/_xlfn.XLOOKUP("Monthly Hours",tblStaffConstants[Item],tblStaffConstants[Value])</f>
        <v>17.801500288517023</v>
      </c>
      <c r="I16" s="4">
        <f>F16/_xlfn.XLOOKUP("Monthly Hours",tblStaffConstants[Item],tblStaffConstants[Value])</f>
        <v>24.177726485862664</v>
      </c>
      <c r="J16" s="4">
        <f>G16/_xlfn.XLOOKUP("Monthly Hours",tblStaffConstants[Item],tblStaffConstants[Value])</f>
        <v>20.989613387189841</v>
      </c>
      <c r="K16" s="4" cm="1">
        <f t="array" ref="K16">_xlfn.IFS($D16=2,H16*_xlfn.XLOOKUP("Overtime Rate",tblStaffConstants[Item],tblStaffConstants[Value]),$D16="E",H16,$D16="SE",H16)</f>
        <v>26.702250432775536</v>
      </c>
      <c r="L16" s="4" cm="1">
        <f t="array" ref="L16">_xlfn.IFS($D16=2,I16*_xlfn.XLOOKUP("Overtime Rate",tblStaffConstants[Item],tblStaffConstants[Value]),$D16="E",I16,$D16="SE",I16)</f>
        <v>36.266589728793996</v>
      </c>
      <c r="M16" s="4" cm="1">
        <f t="array" ref="M16">_xlfn.IFS($D16=2,J16*_xlfn.XLOOKUP("Overtime Rate",tblStaffConstants[Item],tblStaffConstants[Value]),$D16="E",J16,$D16="SE",J16)</f>
        <v>31.484420080784762</v>
      </c>
      <c r="S16" t="str" cm="1">
        <f t="array" ref="S16">_xlfn.TOROW(_xlfn._xlws.SORT(_xlfn.UNIQUE(_xlfn._xlws.FILTER(tblClassifications[Classification],tblClassifications[Job Category]=R16,"Empty List"))))</f>
        <v>Empty List</v>
      </c>
    </row>
    <row r="17" spans="1:19">
      <c r="A17" t="s">
        <v>76</v>
      </c>
      <c r="B17" t="s">
        <v>87</v>
      </c>
      <c r="C17" t="s">
        <v>88</v>
      </c>
      <c r="D17" s="21">
        <v>2</v>
      </c>
      <c r="E17" s="4">
        <v>3543</v>
      </c>
      <c r="F17" s="4">
        <v>4440</v>
      </c>
      <c r="G17" s="4">
        <f t="shared" si="0"/>
        <v>3991.5</v>
      </c>
      <c r="H17" s="4">
        <f>E17/_xlfn.XLOOKUP("Monthly Hours",tblStaffConstants[Item],tblStaffConstants[Value])</f>
        <v>20.444316214656663</v>
      </c>
      <c r="I17" s="4">
        <f>F17/_xlfn.XLOOKUP("Monthly Hours",tblStaffConstants[Item],tblStaffConstants[Value])</f>
        <v>25.620311598384301</v>
      </c>
      <c r="J17" s="4">
        <f>G17/_xlfn.XLOOKUP("Monthly Hours",tblStaffConstants[Item],tblStaffConstants[Value])</f>
        <v>23.032313906520482</v>
      </c>
      <c r="K17" s="4" cm="1">
        <f t="array" ref="K17">_xlfn.IFS($D17=2,H17*_xlfn.XLOOKUP("Overtime Rate",tblStaffConstants[Item],tblStaffConstants[Value]),$D17="E",H17,$D17="SE",H17)</f>
        <v>30.666474321984992</v>
      </c>
      <c r="L17" s="4" cm="1">
        <f t="array" ref="L17">_xlfn.IFS($D17=2,I17*_xlfn.XLOOKUP("Overtime Rate",tblStaffConstants[Item],tblStaffConstants[Value]),$D17="E",I17,$D17="SE",I17)</f>
        <v>38.43046739757645</v>
      </c>
      <c r="M17" s="4" cm="1">
        <f t="array" ref="M17">_xlfn.IFS($D17=2,J17*_xlfn.XLOOKUP("Overtime Rate",tblStaffConstants[Item],tblStaffConstants[Value]),$D17="E",J17,$D17="SE",J17)</f>
        <v>34.548470859780721</v>
      </c>
      <c r="S17" t="str" cm="1">
        <f t="array" ref="S17">_xlfn.TOROW(_xlfn._xlws.SORT(_xlfn.UNIQUE(_xlfn._xlws.FILTER(tblClassifications[Classification],tblClassifications[Job Category]=R17,"Empty List"))))</f>
        <v>Empty List</v>
      </c>
    </row>
    <row r="18" spans="1:19">
      <c r="A18" t="s">
        <v>76</v>
      </c>
      <c r="B18" s="20" t="s">
        <v>89</v>
      </c>
      <c r="C18" t="s">
        <v>90</v>
      </c>
      <c r="D18" s="21">
        <v>2</v>
      </c>
      <c r="E18" s="4">
        <v>3609</v>
      </c>
      <c r="F18" s="4">
        <v>4518</v>
      </c>
      <c r="G18" s="4">
        <f t="shared" si="0"/>
        <v>4063.5</v>
      </c>
      <c r="H18" s="4">
        <f>E18/_xlfn.XLOOKUP("Monthly Hours",tblStaffConstants[Item],tblStaffConstants[Value])</f>
        <v>20.825158684362375</v>
      </c>
      <c r="I18" s="4">
        <f>F18/_xlfn.XLOOKUP("Monthly Hours",tblStaffConstants[Item],tblStaffConstants[Value])</f>
        <v>26.070398153491055</v>
      </c>
      <c r="J18" s="4">
        <f>G18/_xlfn.XLOOKUP("Monthly Hours",tblStaffConstants[Item],tblStaffConstants[Value])</f>
        <v>23.447778418926717</v>
      </c>
      <c r="K18" s="4" cm="1">
        <f t="array" ref="K18">_xlfn.IFS($D18=2,H18*_xlfn.XLOOKUP("Overtime Rate",tblStaffConstants[Item],tblStaffConstants[Value]),$D18="E",H18,$D18="SE",H18)</f>
        <v>31.23773802654356</v>
      </c>
      <c r="L18" s="4" cm="1">
        <f t="array" ref="L18">_xlfn.IFS($D18=2,I18*_xlfn.XLOOKUP("Overtime Rate",tblStaffConstants[Item],tblStaffConstants[Value]),$D18="E",I18,$D18="SE",I18)</f>
        <v>39.105597230236583</v>
      </c>
      <c r="M18" s="4" cm="1">
        <f t="array" ref="M18">_xlfn.IFS($D18=2,J18*_xlfn.XLOOKUP("Overtime Rate",tblStaffConstants[Item],tblStaffConstants[Value]),$D18="E",J18,$D18="SE",J18)</f>
        <v>35.171667628390075</v>
      </c>
      <c r="S18" t="str" cm="1">
        <f t="array" ref="S18">_xlfn.TOROW(_xlfn._xlws.SORT(_xlfn.UNIQUE(_xlfn._xlws.FILTER(tblClassifications[Classification],tblClassifications[Job Category]=R18,"Empty List"))))</f>
        <v>Empty List</v>
      </c>
    </row>
    <row r="19" spans="1:19">
      <c r="A19" t="s">
        <v>91</v>
      </c>
      <c r="B19" t="s">
        <v>92</v>
      </c>
      <c r="C19" t="s">
        <v>93</v>
      </c>
      <c r="D19" s="21" t="s">
        <v>75</v>
      </c>
      <c r="E19" s="4">
        <v>9755</v>
      </c>
      <c r="F19" s="4">
        <v>20144</v>
      </c>
      <c r="G19" s="4">
        <f t="shared" si="0"/>
        <v>14949.5</v>
      </c>
      <c r="H19" s="4">
        <f>E19/_xlfn.XLOOKUP("Monthly Hours",tblStaffConstants[Item],tblStaffConstants[Value])</f>
        <v>56.289671090594339</v>
      </c>
      <c r="I19" s="4">
        <f>F19/_xlfn.XLOOKUP("Monthly Hours",tblStaffConstants[Item],tblStaffConstants[Value])</f>
        <v>116.23773802654355</v>
      </c>
      <c r="J19" s="4">
        <f>G19/_xlfn.XLOOKUP("Monthly Hours",tblStaffConstants[Item],tblStaffConstants[Value])</f>
        <v>86.263704558568946</v>
      </c>
      <c r="K19" s="4" cm="1">
        <f t="array" ref="K19">_xlfn.IFS($D19=2,H19*_xlfn.XLOOKUP("Overtime Rate",tblStaffConstants[Item],tblStaffConstants[Value]),$D19="E",H19,$D19="SE",H19)</f>
        <v>56.289671090594339</v>
      </c>
      <c r="L19" s="4" cm="1">
        <f t="array" ref="L19">_xlfn.IFS($D19=2,I19*_xlfn.XLOOKUP("Overtime Rate",tblStaffConstants[Item],tblStaffConstants[Value]),$D19="E",I19,$D19="SE",I19)</f>
        <v>116.23773802654355</v>
      </c>
      <c r="M19" s="4" cm="1">
        <f t="array" ref="M19">_xlfn.IFS($D19=2,J19*_xlfn.XLOOKUP("Overtime Rate",tblStaffConstants[Item],tblStaffConstants[Value]),$D19="E",J19,$D19="SE",J19)</f>
        <v>86.263704558568946</v>
      </c>
      <c r="S19" t="str" cm="1">
        <f t="array" ref="S19">_xlfn.TOROW(_xlfn._xlws.SORT(_xlfn.UNIQUE(_xlfn._xlws.FILTER(tblClassifications[Classification],tblClassifications[Job Category]=R19,"Empty List"))))</f>
        <v>Empty List</v>
      </c>
    </row>
    <row r="20" spans="1:19">
      <c r="A20" t="s">
        <v>91</v>
      </c>
      <c r="B20" t="s">
        <v>94</v>
      </c>
      <c r="C20" t="s">
        <v>95</v>
      </c>
      <c r="D20" s="21" t="s">
        <v>75</v>
      </c>
      <c r="E20" s="4">
        <v>9755</v>
      </c>
      <c r="F20" s="4">
        <v>20144</v>
      </c>
      <c r="G20" s="4">
        <f t="shared" si="0"/>
        <v>14949.5</v>
      </c>
      <c r="H20" s="4">
        <f>E20/_xlfn.XLOOKUP("Monthly Hours",tblStaffConstants[Item],tblStaffConstants[Value])</f>
        <v>56.289671090594339</v>
      </c>
      <c r="I20" s="4">
        <f>F20/_xlfn.XLOOKUP("Monthly Hours",tblStaffConstants[Item],tblStaffConstants[Value])</f>
        <v>116.23773802654355</v>
      </c>
      <c r="J20" s="4">
        <f>G20/_xlfn.XLOOKUP("Monthly Hours",tblStaffConstants[Item],tblStaffConstants[Value])</f>
        <v>86.263704558568946</v>
      </c>
      <c r="K20" s="4" cm="1">
        <f t="array" ref="K20">_xlfn.IFS($D20=2,H20*_xlfn.XLOOKUP("Overtime Rate",tblStaffConstants[Item],tblStaffConstants[Value]),$D20="E",H20,$D20="SE",H20)</f>
        <v>56.289671090594339</v>
      </c>
      <c r="L20" s="4" cm="1">
        <f t="array" ref="L20">_xlfn.IFS($D20=2,I20*_xlfn.XLOOKUP("Overtime Rate",tblStaffConstants[Item],tblStaffConstants[Value]),$D20="E",I20,$D20="SE",I20)</f>
        <v>116.23773802654355</v>
      </c>
      <c r="M20" s="4" cm="1">
        <f t="array" ref="M20">_xlfn.IFS($D20=2,J20*_xlfn.XLOOKUP("Overtime Rate",tblStaffConstants[Item],tblStaffConstants[Value]),$D20="E",J20,$D20="SE",J20)</f>
        <v>86.263704558568946</v>
      </c>
      <c r="S20" t="str" cm="1">
        <f t="array" ref="S20">_xlfn.TOROW(_xlfn._xlws.SORT(_xlfn.UNIQUE(_xlfn._xlws.FILTER(tblClassifications[Classification],tblClassifications[Job Category]=R20,"Empty List"))))</f>
        <v>Empty List</v>
      </c>
    </row>
    <row r="21" spans="1:19">
      <c r="A21" t="s">
        <v>91</v>
      </c>
      <c r="B21" t="s">
        <v>96</v>
      </c>
      <c r="C21" t="s">
        <v>97</v>
      </c>
      <c r="D21" s="21" t="s">
        <v>75</v>
      </c>
      <c r="E21" s="4">
        <v>9755</v>
      </c>
      <c r="F21" s="4">
        <v>20144</v>
      </c>
      <c r="G21" s="4">
        <f t="shared" si="0"/>
        <v>14949.5</v>
      </c>
      <c r="H21" s="4">
        <f>E21/_xlfn.XLOOKUP("Monthly Hours",tblStaffConstants[Item],tblStaffConstants[Value])</f>
        <v>56.289671090594339</v>
      </c>
      <c r="I21" s="4">
        <f>F21/_xlfn.XLOOKUP("Monthly Hours",tblStaffConstants[Item],tblStaffConstants[Value])</f>
        <v>116.23773802654355</v>
      </c>
      <c r="J21" s="4">
        <f>G21/_xlfn.XLOOKUP("Monthly Hours",tblStaffConstants[Item],tblStaffConstants[Value])</f>
        <v>86.263704558568946</v>
      </c>
      <c r="K21" s="4" cm="1">
        <f t="array" ref="K21">_xlfn.IFS($D21=2,H21*_xlfn.XLOOKUP("Overtime Rate",tblStaffConstants[Item],tblStaffConstants[Value]),$D21="E",H21,$D21="SE",H21)</f>
        <v>56.289671090594339</v>
      </c>
      <c r="L21" s="4" cm="1">
        <f t="array" ref="L21">_xlfn.IFS($D21=2,I21*_xlfn.XLOOKUP("Overtime Rate",tblStaffConstants[Item],tblStaffConstants[Value]),$D21="E",I21,$D21="SE",I21)</f>
        <v>116.23773802654355</v>
      </c>
      <c r="M21" s="4" cm="1">
        <f t="array" ref="M21">_xlfn.IFS($D21=2,J21*_xlfn.XLOOKUP("Overtime Rate",tblStaffConstants[Item],tblStaffConstants[Value]),$D21="E",J21,$D21="SE",J21)</f>
        <v>86.263704558568946</v>
      </c>
      <c r="S21" t="str" cm="1">
        <f t="array" ref="S21">_xlfn.TOROW(_xlfn._xlws.SORT(_xlfn.UNIQUE(_xlfn._xlws.FILTER(tblClassifications[Classification],tblClassifications[Job Category]=R21,"Empty List"))))</f>
        <v>Empty List</v>
      </c>
    </row>
    <row r="22" spans="1:19">
      <c r="A22" t="s">
        <v>98</v>
      </c>
      <c r="B22" t="s">
        <v>99</v>
      </c>
      <c r="C22" t="s">
        <v>99</v>
      </c>
      <c r="D22" s="21">
        <v>2</v>
      </c>
      <c r="E22" s="4">
        <v>5684</v>
      </c>
      <c r="F22" s="4">
        <v>7114</v>
      </c>
      <c r="G22" s="4">
        <f t="shared" si="0"/>
        <v>6399</v>
      </c>
      <c r="H22" s="4">
        <f>E22/_xlfn.XLOOKUP("Monthly Hours",tblStaffConstants[Item],tblStaffConstants[Value])</f>
        <v>32.798615118291977</v>
      </c>
      <c r="I22" s="4">
        <f>F22/_xlfn.XLOOKUP("Monthly Hours",tblStaffConstants[Item],tblStaffConstants[Value])</f>
        <v>41.050201961915754</v>
      </c>
      <c r="J22" s="4">
        <f>G22/_xlfn.XLOOKUP("Monthly Hours",tblStaffConstants[Item],tblStaffConstants[Value])</f>
        <v>36.924408540103862</v>
      </c>
      <c r="K22" s="4" cm="1">
        <f t="array" ref="K22">_xlfn.IFS($D22=2,H22*_xlfn.XLOOKUP("Overtime Rate",tblStaffConstants[Item],tblStaffConstants[Value]),$D22="E",H22,$D22="SE",H22)</f>
        <v>49.197922677437965</v>
      </c>
      <c r="L22" s="4" cm="1">
        <f t="array" ref="L22">_xlfn.IFS($D22=2,I22*_xlfn.XLOOKUP("Overtime Rate",tblStaffConstants[Item],tblStaffConstants[Value]),$D22="E",I22,$D22="SE",I22)</f>
        <v>61.575302942873634</v>
      </c>
      <c r="M22" s="4" cm="1">
        <f t="array" ref="M22">_xlfn.IFS($D22=2,J22*_xlfn.XLOOKUP("Overtime Rate",tblStaffConstants[Item],tblStaffConstants[Value]),$D22="E",J22,$D22="SE",J22)</f>
        <v>55.386612810155796</v>
      </c>
      <c r="S22" t="str" cm="1">
        <f t="array" ref="S22">_xlfn.TOROW(_xlfn._xlws.SORT(_xlfn.UNIQUE(_xlfn._xlws.FILTER(tblClassifications[Classification],tblClassifications[Job Category]=R22,"Empty List"))))</f>
        <v>Empty List</v>
      </c>
    </row>
    <row r="23" spans="1:19">
      <c r="A23" t="s">
        <v>98</v>
      </c>
      <c r="B23" t="s">
        <v>100</v>
      </c>
      <c r="C23" t="s">
        <v>100</v>
      </c>
      <c r="D23" s="21" t="s">
        <v>75</v>
      </c>
      <c r="E23" s="4">
        <v>8215</v>
      </c>
      <c r="F23" s="4">
        <v>9331</v>
      </c>
      <c r="G23" s="4">
        <f t="shared" si="0"/>
        <v>8773</v>
      </c>
      <c r="H23" s="4">
        <f>E23/_xlfn.XLOOKUP("Monthly Hours",tblStaffConstants[Item],tblStaffConstants[Value])</f>
        <v>47.403346797461047</v>
      </c>
      <c r="I23" s="4">
        <f>F23/_xlfn.XLOOKUP("Monthly Hours",tblStaffConstants[Item],tblStaffConstants[Value])</f>
        <v>53.843046739757639</v>
      </c>
      <c r="J23" s="4">
        <f>G23/_xlfn.XLOOKUP("Monthly Hours",tblStaffConstants[Item],tblStaffConstants[Value])</f>
        <v>50.623196768609347</v>
      </c>
      <c r="K23" s="4" cm="1">
        <f t="array" ref="K23">_xlfn.IFS($D23=2,H23*_xlfn.XLOOKUP("Overtime Rate",tblStaffConstants[Item],tblStaffConstants[Value]),$D23="E",H23,$D23="SE",H23)</f>
        <v>47.403346797461047</v>
      </c>
      <c r="L23" s="4" cm="1">
        <f t="array" ref="L23">_xlfn.IFS($D23=2,I23*_xlfn.XLOOKUP("Overtime Rate",tblStaffConstants[Item],tblStaffConstants[Value]),$D23="E",I23,$D23="SE",I23)</f>
        <v>53.843046739757639</v>
      </c>
      <c r="M23" s="4" cm="1">
        <f t="array" ref="M23">_xlfn.IFS($D23=2,J23*_xlfn.XLOOKUP("Overtime Rate",tblStaffConstants[Item],tblStaffConstants[Value]),$D23="E",J23,$D23="SE",J23)</f>
        <v>50.623196768609347</v>
      </c>
      <c r="S23" t="str" cm="1">
        <f t="array" ref="S23">_xlfn.TOROW(_xlfn._xlws.SORT(_xlfn.UNIQUE(_xlfn._xlws.FILTER(tblClassifications[Classification],tblClassifications[Job Category]=R23,"Empty List"))))</f>
        <v>Empty List</v>
      </c>
    </row>
    <row r="24" spans="1:19">
      <c r="A24" t="s">
        <v>98</v>
      </c>
      <c r="B24" t="s">
        <v>101</v>
      </c>
      <c r="C24" t="s">
        <v>101</v>
      </c>
      <c r="D24" s="21">
        <v>2</v>
      </c>
      <c r="E24" s="4">
        <v>5857</v>
      </c>
      <c r="F24" s="4">
        <v>7329</v>
      </c>
      <c r="G24" s="4">
        <f t="shared" si="0"/>
        <v>6593</v>
      </c>
      <c r="H24" s="4">
        <f>E24/_xlfn.XLOOKUP("Monthly Hours",tblStaffConstants[Item],tblStaffConstants[Value])</f>
        <v>33.796884016156952</v>
      </c>
      <c r="I24" s="4">
        <f>F24/_xlfn.XLOOKUP("Monthly Hours",tblStaffConstants[Item],tblStaffConstants[Value])</f>
        <v>42.290825158684356</v>
      </c>
      <c r="J24" s="4">
        <f>G24/_xlfn.XLOOKUP("Monthly Hours",tblStaffConstants[Item],tblStaffConstants[Value])</f>
        <v>38.043854587420654</v>
      </c>
      <c r="K24" s="4" cm="1">
        <f t="array" ref="K24">_xlfn.IFS($D24=2,H24*_xlfn.XLOOKUP("Overtime Rate",tblStaffConstants[Item],tblStaffConstants[Value]),$D24="E",H24,$D24="SE",H24)</f>
        <v>50.695326024235428</v>
      </c>
      <c r="L24" s="4" cm="1">
        <f t="array" ref="L24">_xlfn.IFS($D24=2,I24*_xlfn.XLOOKUP("Overtime Rate",tblStaffConstants[Item],tblStaffConstants[Value]),$D24="E",I24,$D24="SE",I24)</f>
        <v>63.436237738026534</v>
      </c>
      <c r="M24" s="4" cm="1">
        <f t="array" ref="M24">_xlfn.IFS($D24=2,J24*_xlfn.XLOOKUP("Overtime Rate",tblStaffConstants[Item],tblStaffConstants[Value]),$D24="E",J24,$D24="SE",J24)</f>
        <v>57.065781881130981</v>
      </c>
      <c r="S24" t="str" cm="1">
        <f t="array" ref="S24">_xlfn.TOROW(_xlfn._xlws.SORT(_xlfn.UNIQUE(_xlfn._xlws.FILTER(tblClassifications[Classification],tblClassifications[Job Category]=R24,"Empty List"))))</f>
        <v>Empty List</v>
      </c>
    </row>
    <row r="25" spans="1:19">
      <c r="A25" t="s">
        <v>98</v>
      </c>
      <c r="B25" t="s">
        <v>102</v>
      </c>
      <c r="C25" t="s">
        <v>102</v>
      </c>
      <c r="D25" s="21" t="s">
        <v>75</v>
      </c>
      <c r="E25" s="4">
        <v>8606</v>
      </c>
      <c r="F25" s="4">
        <v>9770</v>
      </c>
      <c r="G25" s="4">
        <f t="shared" si="0"/>
        <v>9188</v>
      </c>
      <c r="H25" s="4">
        <f>E25/_xlfn.XLOOKUP("Monthly Hours",tblStaffConstants[Item],tblStaffConstants[Value])</f>
        <v>49.659549913444891</v>
      </c>
      <c r="I25" s="4">
        <f>F25/_xlfn.XLOOKUP("Monthly Hours",tblStaffConstants[Item],tblStaffConstants[Value])</f>
        <v>56.376226197345638</v>
      </c>
      <c r="J25" s="4">
        <f>G25/_xlfn.XLOOKUP("Monthly Hours",tblStaffConstants[Item],tblStaffConstants[Value])</f>
        <v>53.017888055395268</v>
      </c>
      <c r="K25" s="4" cm="1">
        <f t="array" ref="K25">_xlfn.IFS($D25=2,H25*_xlfn.XLOOKUP("Overtime Rate",tblStaffConstants[Item],tblStaffConstants[Value]),$D25="E",H25,$D25="SE",H25)</f>
        <v>49.659549913444891</v>
      </c>
      <c r="L25" s="4" cm="1">
        <f t="array" ref="L25">_xlfn.IFS($D25=2,I25*_xlfn.XLOOKUP("Overtime Rate",tblStaffConstants[Item],tblStaffConstants[Value]),$D25="E",I25,$D25="SE",I25)</f>
        <v>56.376226197345638</v>
      </c>
      <c r="M25" s="4" cm="1">
        <f t="array" ref="M25">_xlfn.IFS($D25=2,J25*_xlfn.XLOOKUP("Overtime Rate",tblStaffConstants[Item],tblStaffConstants[Value]),$D25="E",J25,$D25="SE",J25)</f>
        <v>53.017888055395268</v>
      </c>
      <c r="S25" t="str" cm="1">
        <f t="array" ref="S25">_xlfn.TOROW(_xlfn._xlws.SORT(_xlfn.UNIQUE(_xlfn._xlws.FILTER(tblClassifications[Classification],tblClassifications[Job Category]=R25,"Empty List"))))</f>
        <v>Empty List</v>
      </c>
    </row>
    <row r="26" spans="1:19">
      <c r="A26" t="s">
        <v>98</v>
      </c>
      <c r="B26" t="s">
        <v>103</v>
      </c>
      <c r="C26" t="s">
        <v>103</v>
      </c>
      <c r="D26" s="21" t="s">
        <v>75</v>
      </c>
      <c r="E26" s="4">
        <v>9022</v>
      </c>
      <c r="F26" s="4">
        <v>10243</v>
      </c>
      <c r="G26" s="4">
        <f t="shared" si="0"/>
        <v>9632.5</v>
      </c>
      <c r="H26" s="4">
        <f>E26/_xlfn.XLOOKUP("Monthly Hours",tblStaffConstants[Item],tblStaffConstants[Value])</f>
        <v>52.060011540680897</v>
      </c>
      <c r="I26" s="4">
        <f>F26/_xlfn.XLOOKUP("Monthly Hours",tblStaffConstants[Item],tblStaffConstants[Value])</f>
        <v>59.105597230236583</v>
      </c>
      <c r="J26" s="4">
        <f>G26/_xlfn.XLOOKUP("Monthly Hours",tblStaffConstants[Item],tblStaffConstants[Value])</f>
        <v>55.582804385458736</v>
      </c>
      <c r="K26" s="4" cm="1">
        <f t="array" ref="K26">_xlfn.IFS($D26=2,H26*_xlfn.XLOOKUP("Overtime Rate",tblStaffConstants[Item],tblStaffConstants[Value]),$D26="E",H26,$D26="SE",H26)</f>
        <v>52.060011540680897</v>
      </c>
      <c r="L26" s="4" cm="1">
        <f t="array" ref="L26">_xlfn.IFS($D26=2,I26*_xlfn.XLOOKUP("Overtime Rate",tblStaffConstants[Item],tblStaffConstants[Value]),$D26="E",I26,$D26="SE",I26)</f>
        <v>59.105597230236583</v>
      </c>
      <c r="M26" s="4" cm="1">
        <f t="array" ref="M26">_xlfn.IFS($D26=2,J26*_xlfn.XLOOKUP("Overtime Rate",tblStaffConstants[Item],tblStaffConstants[Value]),$D26="E",J26,$D26="SE",J26)</f>
        <v>55.582804385458736</v>
      </c>
      <c r="S26" t="str" cm="1">
        <f t="array" ref="S26">_xlfn.TOROW(_xlfn._xlws.SORT(_xlfn.UNIQUE(_xlfn._xlws.FILTER(tblClassifications[Classification],tblClassifications[Job Category]=R26,"Empty List"))))</f>
        <v>Empty List</v>
      </c>
    </row>
    <row r="27" spans="1:19">
      <c r="A27" t="s">
        <v>98</v>
      </c>
      <c r="B27" t="s">
        <v>104</v>
      </c>
      <c r="C27" t="s">
        <v>104</v>
      </c>
      <c r="D27" s="21">
        <v>2</v>
      </c>
      <c r="E27" s="4">
        <v>5224</v>
      </c>
      <c r="F27" s="4">
        <v>6093</v>
      </c>
      <c r="G27" s="4">
        <f t="shared" si="0"/>
        <v>5658.5</v>
      </c>
      <c r="H27" s="4">
        <f>E27/_xlfn.XLOOKUP("Monthly Hours",tblStaffConstants[Item],tblStaffConstants[Value])</f>
        <v>30.144258511252161</v>
      </c>
      <c r="I27" s="4">
        <f>F27/_xlfn.XLOOKUP("Monthly Hours",tblStaffConstants[Item],tblStaffConstants[Value])</f>
        <v>35.158684362377379</v>
      </c>
      <c r="J27" s="4">
        <f>G27/_xlfn.XLOOKUP("Monthly Hours",tblStaffConstants[Item],tblStaffConstants[Value])</f>
        <v>32.651471436814766</v>
      </c>
      <c r="K27" s="4" cm="1">
        <f t="array" ref="K27">_xlfn.IFS($D27=2,H27*_xlfn.XLOOKUP("Overtime Rate",tblStaffConstants[Item],tblStaffConstants[Value]),$D27="E",H27,$D27="SE",H27)</f>
        <v>45.216387766878242</v>
      </c>
      <c r="L27" s="4" cm="1">
        <f t="array" ref="L27">_xlfn.IFS($D27=2,I27*_xlfn.XLOOKUP("Overtime Rate",tblStaffConstants[Item],tblStaffConstants[Value]),$D27="E",I27,$D27="SE",I27)</f>
        <v>52.738026543566065</v>
      </c>
      <c r="M27" s="4" cm="1">
        <f t="array" ref="M27">_xlfn.IFS($D27=2,J27*_xlfn.XLOOKUP("Overtime Rate",tblStaffConstants[Item],tblStaffConstants[Value]),$D27="E",J27,$D27="SE",J27)</f>
        <v>48.977207155222146</v>
      </c>
      <c r="S27" t="str" cm="1">
        <f t="array" ref="S27">_xlfn.TOROW(_xlfn._xlws.SORT(_xlfn.UNIQUE(_xlfn._xlws.FILTER(tblClassifications[Classification],tblClassifications[Job Category]=R27,"Empty List"))))</f>
        <v>Empty List</v>
      </c>
    </row>
    <row r="28" spans="1:19">
      <c r="A28" t="s">
        <v>98</v>
      </c>
      <c r="B28" t="s">
        <v>105</v>
      </c>
      <c r="C28" t="s">
        <v>105</v>
      </c>
      <c r="D28" s="21">
        <v>2</v>
      </c>
      <c r="E28" s="4">
        <v>6435</v>
      </c>
      <c r="F28" s="4">
        <v>7996</v>
      </c>
      <c r="G28" s="4">
        <f t="shared" si="0"/>
        <v>7215.5</v>
      </c>
      <c r="H28" s="4">
        <f>E28/_xlfn.XLOOKUP("Monthly Hours",tblStaffConstants[Item],tblStaffConstants[Value])</f>
        <v>37.132140796306977</v>
      </c>
      <c r="I28" s="4">
        <f>F28/_xlfn.XLOOKUP("Monthly Hours",tblStaffConstants[Item],tblStaffConstants[Value])</f>
        <v>46.139642238892094</v>
      </c>
      <c r="J28" s="4">
        <f>G28/_xlfn.XLOOKUP("Monthly Hours",tblStaffConstants[Item],tblStaffConstants[Value])</f>
        <v>41.635891517599532</v>
      </c>
      <c r="K28" s="4" cm="1">
        <f t="array" ref="K28">_xlfn.IFS($D28=2,H28*_xlfn.XLOOKUP("Overtime Rate",tblStaffConstants[Item],tblStaffConstants[Value]),$D28="E",H28,$D28="SE",H28)</f>
        <v>55.69821119446047</v>
      </c>
      <c r="L28" s="4" cm="1">
        <f t="array" ref="L28">_xlfn.IFS($D28=2,I28*_xlfn.XLOOKUP("Overtime Rate",tblStaffConstants[Item],tblStaffConstants[Value]),$D28="E",I28,$D28="SE",I28)</f>
        <v>69.209463358338141</v>
      </c>
      <c r="M28" s="4" cm="1">
        <f t="array" ref="M28">_xlfn.IFS($D28=2,J28*_xlfn.XLOOKUP("Overtime Rate",tblStaffConstants[Item],tblStaffConstants[Value]),$D28="E",J28,$D28="SE",J28)</f>
        <v>62.453837276399298</v>
      </c>
      <c r="S28" t="str" cm="1">
        <f t="array" ref="S28">_xlfn.TOROW(_xlfn._xlws.SORT(_xlfn.UNIQUE(_xlfn._xlws.FILTER(tblClassifications[Classification],tblClassifications[Job Category]=R28,"Empty List"))))</f>
        <v>Empty List</v>
      </c>
    </row>
    <row r="29" spans="1:19">
      <c r="A29" t="s">
        <v>98</v>
      </c>
      <c r="B29" t="s">
        <v>106</v>
      </c>
      <c r="C29" t="s">
        <v>106</v>
      </c>
      <c r="D29" s="21" t="s">
        <v>75</v>
      </c>
      <c r="E29" s="4">
        <v>7068</v>
      </c>
      <c r="F29" s="4">
        <v>8783</v>
      </c>
      <c r="G29" s="4">
        <f t="shared" si="0"/>
        <v>7925.5</v>
      </c>
      <c r="H29" s="4">
        <f>E29/_xlfn.XLOOKUP("Monthly Hours",tblStaffConstants[Item],tblStaffConstants[Value])</f>
        <v>40.784766301211768</v>
      </c>
      <c r="I29" s="4">
        <f>F29/_xlfn.XLOOKUP("Monthly Hours",tblStaffConstants[Item],tblStaffConstants[Value])</f>
        <v>50.68090017311021</v>
      </c>
      <c r="J29" s="4">
        <f>G29/_xlfn.XLOOKUP("Monthly Hours",tblStaffConstants[Item],tblStaffConstants[Value])</f>
        <v>45.732833237160989</v>
      </c>
      <c r="K29" s="4" cm="1">
        <f t="array" ref="K29">_xlfn.IFS($D29=2,H29*_xlfn.XLOOKUP("Overtime Rate",tblStaffConstants[Item],tblStaffConstants[Value]),$D29="E",H29,$D29="SE",H29)</f>
        <v>40.784766301211768</v>
      </c>
      <c r="L29" s="4" cm="1">
        <f t="array" ref="L29">_xlfn.IFS($D29=2,I29*_xlfn.XLOOKUP("Overtime Rate",tblStaffConstants[Item],tblStaffConstants[Value]),$D29="E",I29,$D29="SE",I29)</f>
        <v>50.68090017311021</v>
      </c>
      <c r="M29" s="4" cm="1">
        <f t="array" ref="M29">_xlfn.IFS($D29=2,J29*_xlfn.XLOOKUP("Overtime Rate",tblStaffConstants[Item],tblStaffConstants[Value]),$D29="E",J29,$D29="SE",J29)</f>
        <v>45.732833237160989</v>
      </c>
      <c r="S29" t="str" cm="1">
        <f t="array" ref="S29">_xlfn.TOROW(_xlfn._xlws.SORT(_xlfn.UNIQUE(_xlfn._xlws.FILTER(tblClassifications[Classification],tblClassifications[Job Category]=R29,"Empty List"))))</f>
        <v>Empty List</v>
      </c>
    </row>
    <row r="30" spans="1:19">
      <c r="A30" t="s">
        <v>98</v>
      </c>
      <c r="B30" t="s">
        <v>107</v>
      </c>
      <c r="C30" t="s">
        <v>107</v>
      </c>
      <c r="D30" s="21">
        <v>2</v>
      </c>
      <c r="E30" s="4">
        <v>3281</v>
      </c>
      <c r="F30" s="4">
        <v>4757</v>
      </c>
      <c r="G30" s="4">
        <f t="shared" si="0"/>
        <v>4019</v>
      </c>
      <c r="H30" s="4">
        <f>E30/_xlfn.XLOOKUP("Monthly Hours",tblStaffConstants[Item],tblStaffConstants[Value])</f>
        <v>18.932487016733987</v>
      </c>
      <c r="I30" s="4">
        <f>F30/_xlfn.XLOOKUP("Monthly Hours",tblStaffConstants[Item],tblStaffConstants[Value])</f>
        <v>27.449509521061742</v>
      </c>
      <c r="J30" s="4">
        <f>G30/_xlfn.XLOOKUP("Monthly Hours",tblStaffConstants[Item],tblStaffConstants[Value])</f>
        <v>23.190998268897864</v>
      </c>
      <c r="K30" s="4" cm="1">
        <f t="array" ref="K30">_xlfn.IFS($D30=2,H30*_xlfn.XLOOKUP("Overtime Rate",tblStaffConstants[Item],tblStaffConstants[Value]),$D30="E",H30,$D30="SE",H30)</f>
        <v>28.39873052510098</v>
      </c>
      <c r="L30" s="4" cm="1">
        <f t="array" ref="L30">_xlfn.IFS($D30=2,I30*_xlfn.XLOOKUP("Overtime Rate",tblStaffConstants[Item],tblStaffConstants[Value]),$D30="E",I30,$D30="SE",I30)</f>
        <v>41.174264281592613</v>
      </c>
      <c r="M30" s="4" cm="1">
        <f t="array" ref="M30">_xlfn.IFS($D30=2,J30*_xlfn.XLOOKUP("Overtime Rate",tblStaffConstants[Item],tblStaffConstants[Value]),$D30="E",J30,$D30="SE",J30)</f>
        <v>34.7864974033468</v>
      </c>
      <c r="S30" t="str" cm="1">
        <f t="array" ref="S30">_xlfn.TOROW(_xlfn._xlws.SORT(_xlfn.UNIQUE(_xlfn._xlws.FILTER(tblClassifications[Classification],tblClassifications[Job Category]=R30,"Empty List"))))</f>
        <v>Empty List</v>
      </c>
    </row>
    <row r="31" spans="1:19">
      <c r="A31" t="s">
        <v>98</v>
      </c>
      <c r="B31" t="s">
        <v>108</v>
      </c>
      <c r="C31" t="s">
        <v>108</v>
      </c>
      <c r="D31" s="21">
        <v>2</v>
      </c>
      <c r="E31" s="4">
        <v>3799</v>
      </c>
      <c r="F31" s="4">
        <v>6116</v>
      </c>
      <c r="G31" s="4">
        <f t="shared" si="0"/>
        <v>4957.5</v>
      </c>
      <c r="H31" s="4">
        <f>E31/_xlfn.XLOOKUP("Monthly Hours",tblStaffConstants[Item],tblStaffConstants[Value])</f>
        <v>21.92152336987882</v>
      </c>
      <c r="I31" s="4">
        <f>F31/_xlfn.XLOOKUP("Monthly Hours",tblStaffConstants[Item],tblStaffConstants[Value])</f>
        <v>35.291402192729372</v>
      </c>
      <c r="J31" s="4">
        <f>G31/_xlfn.XLOOKUP("Monthly Hours",tblStaffConstants[Item],tblStaffConstants[Value])</f>
        <v>28.606462781304096</v>
      </c>
      <c r="K31" s="4" cm="1">
        <f t="array" ref="K31">_xlfn.IFS($D31=2,H31*_xlfn.XLOOKUP("Overtime Rate",tblStaffConstants[Item],tblStaffConstants[Value]),$D31="E",H31,$D31="SE",H31)</f>
        <v>32.882285054818226</v>
      </c>
      <c r="L31" s="4" cm="1">
        <f t="array" ref="L31">_xlfn.IFS($D31=2,I31*_xlfn.XLOOKUP("Overtime Rate",tblStaffConstants[Item],tblStaffConstants[Value]),$D31="E",I31,$D31="SE",I31)</f>
        <v>52.937103289094054</v>
      </c>
      <c r="M31" s="4" cm="1">
        <f t="array" ref="M31">_xlfn.IFS($D31=2,J31*_xlfn.XLOOKUP("Overtime Rate",tblStaffConstants[Item],tblStaffConstants[Value]),$D31="E",J31,$D31="SE",J31)</f>
        <v>42.909694171956147</v>
      </c>
      <c r="S31" t="str" cm="1">
        <f t="array" ref="S31">_xlfn.TOROW(_xlfn._xlws.SORT(_xlfn.UNIQUE(_xlfn._xlws.FILTER(tblClassifications[Classification],tblClassifications[Job Category]=R31,"Empty List"))))</f>
        <v>Empty List</v>
      </c>
    </row>
    <row r="32" spans="1:19">
      <c r="A32" t="s">
        <v>98</v>
      </c>
      <c r="B32" t="s">
        <v>109</v>
      </c>
      <c r="C32" t="s">
        <v>109</v>
      </c>
      <c r="D32" s="21">
        <v>2</v>
      </c>
      <c r="E32" s="4">
        <v>5368</v>
      </c>
      <c r="F32" s="4">
        <v>6719</v>
      </c>
      <c r="G32" s="4">
        <f t="shared" si="0"/>
        <v>6043.5</v>
      </c>
      <c r="H32" s="4">
        <f>E32/_xlfn.XLOOKUP("Monthly Hours",tblStaffConstants[Item],tblStaffConstants[Value])</f>
        <v>30.975187536064627</v>
      </c>
      <c r="I32" s="4">
        <f>F32/_xlfn.XLOOKUP("Monthly Hours",tblStaffConstants[Item],tblStaffConstants[Value])</f>
        <v>38.770917484131559</v>
      </c>
      <c r="J32" s="4">
        <f>G32/_xlfn.XLOOKUP("Monthly Hours",tblStaffConstants[Item],tblStaffConstants[Value])</f>
        <v>34.873052510098091</v>
      </c>
      <c r="K32" s="4" cm="1">
        <f t="array" ref="K32">_xlfn.IFS($D32=2,H32*_xlfn.XLOOKUP("Overtime Rate",tblStaffConstants[Item],tblStaffConstants[Value]),$D32="E",H32,$D32="SE",H32)</f>
        <v>46.462781304096943</v>
      </c>
      <c r="L32" s="4" cm="1">
        <f t="array" ref="L32">_xlfn.IFS($D32=2,I32*_xlfn.XLOOKUP("Overtime Rate",tblStaffConstants[Item],tblStaffConstants[Value]),$D32="E",I32,$D32="SE",I32)</f>
        <v>58.156376226197338</v>
      </c>
      <c r="M32" s="4" cm="1">
        <f t="array" ref="M32">_xlfn.IFS($D32=2,J32*_xlfn.XLOOKUP("Overtime Rate",tblStaffConstants[Item],tblStaffConstants[Value]),$D32="E",J32,$D32="SE",J32)</f>
        <v>52.309578765147137</v>
      </c>
      <c r="S32" t="str" cm="1">
        <f t="array" ref="S32">_xlfn.TOROW(_xlfn._xlws.SORT(_xlfn.UNIQUE(_xlfn._xlws.FILTER(tblClassifications[Classification],tblClassifications[Job Category]=R32,"Empty List"))))</f>
        <v>Empty List</v>
      </c>
    </row>
    <row r="33" spans="1:19">
      <c r="A33" t="s">
        <v>98</v>
      </c>
      <c r="B33" t="s">
        <v>110</v>
      </c>
      <c r="C33" t="s">
        <v>110</v>
      </c>
      <c r="D33" s="21">
        <v>2</v>
      </c>
      <c r="E33" s="4">
        <v>5905</v>
      </c>
      <c r="F33" s="4">
        <v>7393</v>
      </c>
      <c r="G33" s="4">
        <f t="shared" si="0"/>
        <v>6649</v>
      </c>
      <c r="H33" s="4">
        <f>E33/_xlfn.XLOOKUP("Monthly Hours",tblStaffConstants[Item],tblStaffConstants[Value])</f>
        <v>34.073860357761106</v>
      </c>
      <c r="I33" s="4">
        <f>F33/_xlfn.XLOOKUP("Monthly Hours",tblStaffConstants[Item],tblStaffConstants[Value])</f>
        <v>42.6601269474899</v>
      </c>
      <c r="J33" s="4">
        <f>G33/_xlfn.XLOOKUP("Monthly Hours",tblStaffConstants[Item],tblStaffConstants[Value])</f>
        <v>38.366993652625503</v>
      </c>
      <c r="K33" s="4" cm="1">
        <f t="array" ref="K33">_xlfn.IFS($D33=2,H33*_xlfn.XLOOKUP("Overtime Rate",tblStaffConstants[Item],tblStaffConstants[Value]),$D33="E",H33,$D33="SE",H33)</f>
        <v>51.110790536641659</v>
      </c>
      <c r="L33" s="4" cm="1">
        <f t="array" ref="L33">_xlfn.IFS($D33=2,I33*_xlfn.XLOOKUP("Overtime Rate",tblStaffConstants[Item],tblStaffConstants[Value]),$D33="E",I33,$D33="SE",I33)</f>
        <v>63.99019042123485</v>
      </c>
      <c r="M33" s="4" cm="1">
        <f t="array" ref="M33">_xlfn.IFS($D33=2,J33*_xlfn.XLOOKUP("Overtime Rate",tblStaffConstants[Item],tblStaffConstants[Value]),$D33="E",J33,$D33="SE",J33)</f>
        <v>57.550490478938258</v>
      </c>
      <c r="S33" t="str" cm="1">
        <f t="array" ref="S33">_xlfn.TOROW(_xlfn._xlws.SORT(_xlfn.UNIQUE(_xlfn._xlws.FILTER(tblClassifications[Classification],tblClassifications[Job Category]=R33,"Empty List"))))</f>
        <v>Empty List</v>
      </c>
    </row>
    <row r="34" spans="1:19">
      <c r="A34" t="s">
        <v>98</v>
      </c>
      <c r="B34" t="s">
        <v>111</v>
      </c>
      <c r="C34" t="s">
        <v>111</v>
      </c>
      <c r="D34" s="21">
        <v>2</v>
      </c>
      <c r="E34" s="4">
        <v>3235</v>
      </c>
      <c r="F34" s="4">
        <v>4743</v>
      </c>
      <c r="G34" s="4">
        <f t="shared" si="0"/>
        <v>3989</v>
      </c>
      <c r="H34" s="4">
        <f>E34/_xlfn.XLOOKUP("Monthly Hours",tblStaffConstants[Item],tblStaffConstants[Value])</f>
        <v>18.667051356030004</v>
      </c>
      <c r="I34" s="4">
        <f>F34/_xlfn.XLOOKUP("Monthly Hours",tblStaffConstants[Item],tblStaffConstants[Value])</f>
        <v>27.368724754760528</v>
      </c>
      <c r="J34" s="4">
        <f>G34/_xlfn.XLOOKUP("Monthly Hours",tblStaffConstants[Item],tblStaffConstants[Value])</f>
        <v>23.017888055395268</v>
      </c>
      <c r="K34" s="4" cm="1">
        <f t="array" ref="K34">_xlfn.IFS($D34=2,H34*_xlfn.XLOOKUP("Overtime Rate",tblStaffConstants[Item],tblStaffConstants[Value]),$D34="E",H34,$D34="SE",H34)</f>
        <v>28.000577034045008</v>
      </c>
      <c r="L34" s="4" cm="1">
        <f t="array" ref="L34">_xlfn.IFS($D34=2,I34*_xlfn.XLOOKUP("Overtime Rate",tblStaffConstants[Item],tblStaffConstants[Value]),$D34="E",I34,$D34="SE",I34)</f>
        <v>41.053087132140789</v>
      </c>
      <c r="M34" s="4" cm="1">
        <f t="array" ref="M34">_xlfn.IFS($D34=2,J34*_xlfn.XLOOKUP("Overtime Rate",tblStaffConstants[Item],tblStaffConstants[Value]),$D34="E",J34,$D34="SE",J34)</f>
        <v>34.526832083092899</v>
      </c>
      <c r="S34" t="str" cm="1">
        <f t="array" ref="S34">_xlfn.TOROW(_xlfn._xlws.SORT(_xlfn.UNIQUE(_xlfn._xlws.FILTER(tblClassifications[Classification],tblClassifications[Job Category]=R34,"Empty List"))))</f>
        <v>Empty List</v>
      </c>
    </row>
    <row r="35" spans="1:19">
      <c r="A35" t="s">
        <v>98</v>
      </c>
      <c r="B35" t="s">
        <v>112</v>
      </c>
      <c r="C35" t="s">
        <v>112</v>
      </c>
      <c r="D35" s="21">
        <v>2</v>
      </c>
      <c r="E35" s="4">
        <v>4214</v>
      </c>
      <c r="F35" s="4">
        <v>5280</v>
      </c>
      <c r="G35" s="4">
        <f t="shared" si="0"/>
        <v>4747</v>
      </c>
      <c r="H35" s="4">
        <f>E35/_xlfn.XLOOKUP("Monthly Hours",tblStaffConstants[Item],tblStaffConstants[Value])</f>
        <v>24.316214656664741</v>
      </c>
      <c r="I35" s="4">
        <f>F35/_xlfn.XLOOKUP("Monthly Hours",tblStaffConstants[Item],tblStaffConstants[Value])</f>
        <v>30.46739757645701</v>
      </c>
      <c r="J35" s="4">
        <f>G35/_xlfn.XLOOKUP("Monthly Hours",tblStaffConstants[Item],tblStaffConstants[Value])</f>
        <v>27.391806116560875</v>
      </c>
      <c r="K35" s="4" cm="1">
        <f t="array" ref="K35">_xlfn.IFS($D35=2,H35*_xlfn.XLOOKUP("Overtime Rate",tblStaffConstants[Item],tblStaffConstants[Value]),$D35="E",H35,$D35="SE",H35)</f>
        <v>36.474321984997111</v>
      </c>
      <c r="L35" s="4" cm="1">
        <f t="array" ref="L35">_xlfn.IFS($D35=2,I35*_xlfn.XLOOKUP("Overtime Rate",tblStaffConstants[Item],tblStaffConstants[Value]),$D35="E",I35,$D35="SE",I35)</f>
        <v>45.701096364685512</v>
      </c>
      <c r="M35" s="4" cm="1">
        <f t="array" ref="M35">_xlfn.IFS($D35=2,J35*_xlfn.XLOOKUP("Overtime Rate",tblStaffConstants[Item],tblStaffConstants[Value]),$D35="E",J35,$D35="SE",J35)</f>
        <v>41.087709174841315</v>
      </c>
      <c r="S35" t="str" cm="1">
        <f t="array" ref="S35">_xlfn.TOROW(_xlfn._xlws.SORT(_xlfn.UNIQUE(_xlfn._xlws.FILTER(tblClassifications[Classification],tblClassifications[Job Category]=R35,"Empty List"))))</f>
        <v>Empty List</v>
      </c>
    </row>
    <row r="36" spans="1:19">
      <c r="A36" t="s">
        <v>98</v>
      </c>
      <c r="B36" t="s">
        <v>113</v>
      </c>
      <c r="C36" t="s">
        <v>113</v>
      </c>
      <c r="D36" s="21">
        <v>2</v>
      </c>
      <c r="E36" s="4">
        <v>4564</v>
      </c>
      <c r="F36" s="4">
        <v>5651</v>
      </c>
      <c r="G36" s="4">
        <f t="shared" si="0"/>
        <v>5107.5</v>
      </c>
      <c r="H36" s="4">
        <f>E36/_xlfn.XLOOKUP("Monthly Hours",tblStaffConstants[Item],tblStaffConstants[Value])</f>
        <v>26.335833814195034</v>
      </c>
      <c r="I36" s="4">
        <f>F36/_xlfn.XLOOKUP("Monthly Hours",tblStaffConstants[Item],tblStaffConstants[Value])</f>
        <v>32.608193883439121</v>
      </c>
      <c r="J36" s="4">
        <f>G36/_xlfn.XLOOKUP("Monthly Hours",tblStaffConstants[Item],tblStaffConstants[Value])</f>
        <v>29.472013848817078</v>
      </c>
      <c r="K36" s="4" cm="1">
        <f t="array" ref="K36">_xlfn.IFS($D36=2,H36*_xlfn.XLOOKUP("Overtime Rate",tblStaffConstants[Item],tblStaffConstants[Value]),$D36="E",H36,$D36="SE",H36)</f>
        <v>39.503750721292548</v>
      </c>
      <c r="L36" s="4" cm="1">
        <f t="array" ref="L36">_xlfn.IFS($D36=2,I36*_xlfn.XLOOKUP("Overtime Rate",tblStaffConstants[Item],tblStaffConstants[Value]),$D36="E",I36,$D36="SE",I36)</f>
        <v>48.912290825158678</v>
      </c>
      <c r="M36" s="4" cm="1">
        <f t="array" ref="M36">_xlfn.IFS($D36=2,J36*_xlfn.XLOOKUP("Overtime Rate",tblStaffConstants[Item],tblStaffConstants[Value]),$D36="E",J36,$D36="SE",J36)</f>
        <v>44.208020773225613</v>
      </c>
      <c r="S36" t="str" cm="1">
        <f t="array" ref="S36">_xlfn.TOROW(_xlfn._xlws.SORT(_xlfn.UNIQUE(_xlfn._xlws.FILTER(tblClassifications[Classification],tblClassifications[Job Category]=R36,"Empty List"))))</f>
        <v>Empty List</v>
      </c>
    </row>
    <row r="37" spans="1:19">
      <c r="A37" t="s">
        <v>98</v>
      </c>
      <c r="B37" t="s">
        <v>114</v>
      </c>
      <c r="C37" t="s">
        <v>114</v>
      </c>
      <c r="D37" s="21">
        <v>2</v>
      </c>
      <c r="E37" s="4">
        <v>5338</v>
      </c>
      <c r="F37" s="4">
        <v>6689</v>
      </c>
      <c r="G37" s="4">
        <f t="shared" si="0"/>
        <v>6013.5</v>
      </c>
      <c r="H37" s="4">
        <f>E37/_xlfn.XLOOKUP("Monthly Hours",tblStaffConstants[Item],tblStaffConstants[Value])</f>
        <v>30.802077322562027</v>
      </c>
      <c r="I37" s="4">
        <f>F37/_xlfn.XLOOKUP("Monthly Hours",tblStaffConstants[Item],tblStaffConstants[Value])</f>
        <v>38.597807270628962</v>
      </c>
      <c r="J37" s="4">
        <f>G37/_xlfn.XLOOKUP("Monthly Hours",tblStaffConstants[Item],tblStaffConstants[Value])</f>
        <v>34.699942296595495</v>
      </c>
      <c r="K37" s="4" cm="1">
        <f t="array" ref="K37">_xlfn.IFS($D37=2,H37*_xlfn.XLOOKUP("Overtime Rate",tblStaffConstants[Item],tblStaffConstants[Value]),$D37="E",H37,$D37="SE",H37)</f>
        <v>46.203115983843041</v>
      </c>
      <c r="L37" s="4" cm="1">
        <f t="array" ref="L37">_xlfn.IFS($D37=2,I37*_xlfn.XLOOKUP("Overtime Rate",tblStaffConstants[Item],tblStaffConstants[Value]),$D37="E",I37,$D37="SE",I37)</f>
        <v>57.896710905943443</v>
      </c>
      <c r="M37" s="4" cm="1">
        <f t="array" ref="M37">_xlfn.IFS($D37=2,J37*_xlfn.XLOOKUP("Overtime Rate",tblStaffConstants[Item],tblStaffConstants[Value]),$D37="E",J37,$D37="SE",J37)</f>
        <v>52.049913444893242</v>
      </c>
      <c r="S37" t="str" cm="1">
        <f t="array" ref="S37">_xlfn.TOROW(_xlfn._xlws.SORT(_xlfn.UNIQUE(_xlfn._xlws.FILTER(tblClassifications[Classification],tblClassifications[Job Category]=R37,"Empty List"))))</f>
        <v>Empty List</v>
      </c>
    </row>
    <row r="38" spans="1:19">
      <c r="A38" t="s">
        <v>98</v>
      </c>
      <c r="B38" t="s">
        <v>115</v>
      </c>
      <c r="C38" t="s">
        <v>115</v>
      </c>
      <c r="D38" s="21" t="s">
        <v>75</v>
      </c>
      <c r="E38" s="4">
        <v>6760</v>
      </c>
      <c r="F38" s="4">
        <v>8398</v>
      </c>
      <c r="G38" s="4">
        <f t="shared" si="0"/>
        <v>7579</v>
      </c>
      <c r="H38" s="4">
        <f>E38/_xlfn.XLOOKUP("Monthly Hours",tblStaffConstants[Item],tblStaffConstants[Value])</f>
        <v>39.007501442585109</v>
      </c>
      <c r="I38" s="4">
        <f>F38/_xlfn.XLOOKUP("Monthly Hours",tblStaffConstants[Item],tblStaffConstants[Value])</f>
        <v>48.459319099826885</v>
      </c>
      <c r="J38" s="4">
        <f>G38/_xlfn.XLOOKUP("Monthly Hours",tblStaffConstants[Item],tblStaffConstants[Value])</f>
        <v>43.733410271205997</v>
      </c>
      <c r="K38" s="4" cm="1">
        <f t="array" ref="K38">_xlfn.IFS($D38=2,H38*_xlfn.XLOOKUP("Overtime Rate",tblStaffConstants[Item],tblStaffConstants[Value]),$D38="E",H38,$D38="SE",H38)</f>
        <v>39.007501442585109</v>
      </c>
      <c r="L38" s="4" cm="1">
        <f t="array" ref="L38">_xlfn.IFS($D38=2,I38*_xlfn.XLOOKUP("Overtime Rate",tblStaffConstants[Item],tblStaffConstants[Value]),$D38="E",I38,$D38="SE",I38)</f>
        <v>48.459319099826885</v>
      </c>
      <c r="M38" s="4" cm="1">
        <f t="array" ref="M38">_xlfn.IFS($D38=2,J38*_xlfn.XLOOKUP("Overtime Rate",tblStaffConstants[Item],tblStaffConstants[Value]),$D38="E",J38,$D38="SE",J38)</f>
        <v>43.733410271205997</v>
      </c>
      <c r="S38" t="str" cm="1">
        <f t="array" ref="S38">_xlfn.TOROW(_xlfn._xlws.SORT(_xlfn.UNIQUE(_xlfn._xlws.FILTER(tblClassifications[Classification],tblClassifications[Job Category]=R38,"Empty List"))))</f>
        <v>Empty List</v>
      </c>
    </row>
    <row r="39" spans="1:19">
      <c r="A39" t="s">
        <v>98</v>
      </c>
      <c r="B39" t="s">
        <v>116</v>
      </c>
      <c r="C39" t="s">
        <v>116</v>
      </c>
      <c r="D39" s="21" t="s">
        <v>75</v>
      </c>
      <c r="E39" s="4">
        <v>8591</v>
      </c>
      <c r="F39" s="4">
        <v>9756</v>
      </c>
      <c r="G39" s="4">
        <f t="shared" si="0"/>
        <v>9173.5</v>
      </c>
      <c r="H39" s="4">
        <f>E39/_xlfn.XLOOKUP("Monthly Hours",tblStaffConstants[Item],tblStaffConstants[Value])</f>
        <v>49.572994806693593</v>
      </c>
      <c r="I39" s="4">
        <f>F39/_xlfn.XLOOKUP("Monthly Hours",tblStaffConstants[Item],tblStaffConstants[Value])</f>
        <v>56.295441431044431</v>
      </c>
      <c r="J39" s="4">
        <f>G39/_xlfn.XLOOKUP("Monthly Hours",tblStaffConstants[Item],tblStaffConstants[Value])</f>
        <v>52.934218118869012</v>
      </c>
      <c r="K39" s="4" cm="1">
        <f t="array" ref="K39">_xlfn.IFS($D39=2,H39*_xlfn.XLOOKUP("Overtime Rate",tblStaffConstants[Item],tblStaffConstants[Value]),$D39="E",H39,$D39="SE",H39)</f>
        <v>49.572994806693593</v>
      </c>
      <c r="L39" s="4" cm="1">
        <f t="array" ref="L39">_xlfn.IFS($D39=2,I39*_xlfn.XLOOKUP("Overtime Rate",tblStaffConstants[Item],tblStaffConstants[Value]),$D39="E",I39,$D39="SE",I39)</f>
        <v>56.295441431044431</v>
      </c>
      <c r="M39" s="4" cm="1">
        <f t="array" ref="M39">_xlfn.IFS($D39=2,J39*_xlfn.XLOOKUP("Overtime Rate",tblStaffConstants[Item],tblStaffConstants[Value]),$D39="E",J39,$D39="SE",J39)</f>
        <v>52.934218118869012</v>
      </c>
      <c r="S39" t="str" cm="1">
        <f t="array" ref="S39">_xlfn.TOROW(_xlfn._xlws.SORT(_xlfn.UNIQUE(_xlfn._xlws.FILTER(tblClassifications[Classification],tblClassifications[Job Category]=R39,"Empty List"))))</f>
        <v>Empty List</v>
      </c>
    </row>
    <row r="40" spans="1:19">
      <c r="A40" t="s">
        <v>117</v>
      </c>
      <c r="B40" t="s">
        <v>118</v>
      </c>
      <c r="C40" t="s">
        <v>119</v>
      </c>
      <c r="D40" s="21">
        <v>2</v>
      </c>
      <c r="E40" s="4">
        <v>3500</v>
      </c>
      <c r="F40" s="4">
        <v>5429</v>
      </c>
      <c r="G40" s="4">
        <f t="shared" si="0"/>
        <v>4464.5</v>
      </c>
      <c r="H40" s="4">
        <f>E40/_xlfn.XLOOKUP("Monthly Hours",tblStaffConstants[Item],tblStaffConstants[Value])</f>
        <v>20.19619157530294</v>
      </c>
      <c r="I40" s="4">
        <f>F40/_xlfn.XLOOKUP("Monthly Hours",tblStaffConstants[Item],tblStaffConstants[Value])</f>
        <v>31.327178303519904</v>
      </c>
      <c r="J40" s="4">
        <f>G40/_xlfn.XLOOKUP("Monthly Hours",tblStaffConstants[Item],tblStaffConstants[Value])</f>
        <v>25.761684939411424</v>
      </c>
      <c r="K40" s="4" cm="1">
        <f t="array" ref="K40">_xlfn.IFS($D40=2,H40*_xlfn.XLOOKUP("Overtime Rate",tblStaffConstants[Item],tblStaffConstants[Value]),$D40="E",H40,$D40="SE",H40)</f>
        <v>30.29428736295441</v>
      </c>
      <c r="L40" s="4" cm="1">
        <f t="array" ref="L40">_xlfn.IFS($D40=2,I40*_xlfn.XLOOKUP("Overtime Rate",tblStaffConstants[Item],tblStaffConstants[Value]),$D40="E",I40,$D40="SE",I40)</f>
        <v>46.990767455279858</v>
      </c>
      <c r="M40" s="4" cm="1">
        <f t="array" ref="M40">_xlfn.IFS($D40=2,J40*_xlfn.XLOOKUP("Overtime Rate",tblStaffConstants[Item],tblStaffConstants[Value]),$D40="E",J40,$D40="SE",J40)</f>
        <v>38.642527409117136</v>
      </c>
      <c r="S40" t="str" cm="1">
        <f t="array" ref="S40">_xlfn.TOROW(_xlfn._xlws.SORT(_xlfn.UNIQUE(_xlfn._xlws.FILTER(tblClassifications[Classification],tblClassifications[Job Category]=R40,"Empty List"))))</f>
        <v>Empty List</v>
      </c>
    </row>
    <row r="41" spans="1:19">
      <c r="A41" t="s">
        <v>117</v>
      </c>
      <c r="B41" t="s">
        <v>120</v>
      </c>
      <c r="C41" t="s">
        <v>121</v>
      </c>
      <c r="D41" s="21">
        <v>2</v>
      </c>
      <c r="E41" s="4">
        <v>5185</v>
      </c>
      <c r="F41" s="4">
        <v>6739</v>
      </c>
      <c r="G41" s="4">
        <f t="shared" si="0"/>
        <v>5962</v>
      </c>
      <c r="H41" s="4">
        <f>E41/_xlfn.XLOOKUP("Monthly Hours",tblStaffConstants[Item],tblStaffConstants[Value])</f>
        <v>29.919215233698786</v>
      </c>
      <c r="I41" s="4">
        <f>F41/_xlfn.XLOOKUP("Monthly Hours",tblStaffConstants[Item],tblStaffConstants[Value])</f>
        <v>38.886324293133292</v>
      </c>
      <c r="J41" s="4">
        <f>G41/_xlfn.XLOOKUP("Monthly Hours",tblStaffConstants[Item],tblStaffConstants[Value])</f>
        <v>34.402769763416039</v>
      </c>
      <c r="K41" s="4" cm="1">
        <f t="array" ref="K41">_xlfn.IFS($D41=2,H41*_xlfn.XLOOKUP("Overtime Rate",tblStaffConstants[Item],tblStaffConstants[Value]),$D41="E",H41,$D41="SE",H41)</f>
        <v>44.878822850548175</v>
      </c>
      <c r="L41" s="4" cm="1">
        <f t="array" ref="L41">_xlfn.IFS($D41=2,I41*_xlfn.XLOOKUP("Overtime Rate",tblStaffConstants[Item],tblStaffConstants[Value]),$D41="E",I41,$D41="SE",I41)</f>
        <v>58.329486439699934</v>
      </c>
      <c r="M41" s="4" cm="1">
        <f t="array" ref="M41">_xlfn.IFS($D41=2,J41*_xlfn.XLOOKUP("Overtime Rate",tblStaffConstants[Item],tblStaffConstants[Value]),$D41="E",J41,$D41="SE",J41)</f>
        <v>51.604154645124055</v>
      </c>
      <c r="S41" t="str" cm="1">
        <f t="array" ref="S41">_xlfn.TOROW(_xlfn._xlws.SORT(_xlfn.UNIQUE(_xlfn._xlws.FILTER(tblClassifications[Classification],tblClassifications[Job Category]=R41,"Empty List"))))</f>
        <v>Empty List</v>
      </c>
    </row>
    <row r="42" spans="1:19">
      <c r="A42" t="s">
        <v>117</v>
      </c>
      <c r="B42" t="s">
        <v>122</v>
      </c>
      <c r="C42" t="s">
        <v>123</v>
      </c>
      <c r="D42" s="21">
        <v>2</v>
      </c>
      <c r="E42" s="4">
        <v>6233</v>
      </c>
      <c r="F42" s="4">
        <v>8127</v>
      </c>
      <c r="G42" s="4">
        <f t="shared" si="0"/>
        <v>7180</v>
      </c>
      <c r="H42" s="4">
        <f>E42/_xlfn.XLOOKUP("Monthly Hours",tblStaffConstants[Item],tblStaffConstants[Value])</f>
        <v>35.966532025389498</v>
      </c>
      <c r="I42" s="4">
        <f>F42/_xlfn.XLOOKUP("Monthly Hours",tblStaffConstants[Item],tblStaffConstants[Value])</f>
        <v>46.895556837853434</v>
      </c>
      <c r="J42" s="4">
        <f>G42/_xlfn.XLOOKUP("Monthly Hours",tblStaffConstants[Item],tblStaffConstants[Value])</f>
        <v>41.431044431621466</v>
      </c>
      <c r="K42" s="4" cm="1">
        <f t="array" ref="K42">_xlfn.IFS($D42=2,H42*_xlfn.XLOOKUP("Overtime Rate",tblStaffConstants[Item],tblStaffConstants[Value]),$D42="E",H42,$D42="SE",H42)</f>
        <v>53.949798038084246</v>
      </c>
      <c r="L42" s="4" cm="1">
        <f t="array" ref="L42">_xlfn.IFS($D42=2,I42*_xlfn.XLOOKUP("Overtime Rate",tblStaffConstants[Item],tblStaffConstants[Value]),$D42="E",I42,$D42="SE",I42)</f>
        <v>70.343335256780151</v>
      </c>
      <c r="M42" s="4" cm="1">
        <f t="array" ref="M42">_xlfn.IFS($D42=2,J42*_xlfn.XLOOKUP("Overtime Rate",tblStaffConstants[Item],tblStaffConstants[Value]),$D42="E",J42,$D42="SE",J42)</f>
        <v>62.146566647432195</v>
      </c>
      <c r="S42" t="str" cm="1">
        <f t="array" ref="S42">_xlfn.TOROW(_xlfn._xlws.SORT(_xlfn.UNIQUE(_xlfn._xlws.FILTER(tblClassifications[Classification],tblClassifications[Job Category]=R42,"Empty List"))))</f>
        <v>Empty List</v>
      </c>
    </row>
    <row r="43" spans="1:19">
      <c r="A43" t="s">
        <v>117</v>
      </c>
      <c r="B43" t="s">
        <v>124</v>
      </c>
      <c r="C43" t="s">
        <v>125</v>
      </c>
      <c r="D43" s="21">
        <v>2</v>
      </c>
      <c r="E43" s="4">
        <v>4651</v>
      </c>
      <c r="F43" s="4">
        <v>8238</v>
      </c>
      <c r="G43" s="4">
        <f t="shared" si="0"/>
        <v>6444.5</v>
      </c>
      <c r="H43" s="4">
        <f>E43/_xlfn.XLOOKUP("Monthly Hours",tblStaffConstants[Item],tblStaffConstants[Value])</f>
        <v>26.837853433352567</v>
      </c>
      <c r="I43" s="4">
        <f>F43/_xlfn.XLOOKUP("Monthly Hours",tblStaffConstants[Item],tblStaffConstants[Value])</f>
        <v>47.53606462781304</v>
      </c>
      <c r="J43" s="4">
        <f>G43/_xlfn.XLOOKUP("Monthly Hours",tblStaffConstants[Item],tblStaffConstants[Value])</f>
        <v>37.186959030582805</v>
      </c>
      <c r="K43" s="4" cm="1">
        <f t="array" ref="K43">_xlfn.IFS($D43=2,H43*_xlfn.XLOOKUP("Overtime Rate",tblStaffConstants[Item],tblStaffConstants[Value]),$D43="E",H43,$D43="SE",H43)</f>
        <v>40.256780150028852</v>
      </c>
      <c r="L43" s="4" cm="1">
        <f t="array" ref="L43">_xlfn.IFS($D43=2,I43*_xlfn.XLOOKUP("Overtime Rate",tblStaffConstants[Item],tblStaffConstants[Value]),$D43="E",I43,$D43="SE",I43)</f>
        <v>71.304096941719564</v>
      </c>
      <c r="M43" s="4" cm="1">
        <f t="array" ref="M43">_xlfn.IFS($D43=2,J43*_xlfn.XLOOKUP("Overtime Rate",tblStaffConstants[Item],tblStaffConstants[Value]),$D43="E",J43,$D43="SE",J43)</f>
        <v>55.780438545874205</v>
      </c>
      <c r="S43" t="str" cm="1">
        <f t="array" ref="S43">_xlfn.TOROW(_xlfn._xlws.SORT(_xlfn.UNIQUE(_xlfn._xlws.FILTER(tblClassifications[Classification],tblClassifications[Job Category]=R43,"Empty List"))))</f>
        <v>Empty List</v>
      </c>
    </row>
    <row r="44" spans="1:19">
      <c r="A44" t="s">
        <v>117</v>
      </c>
      <c r="B44" t="s">
        <v>126</v>
      </c>
      <c r="C44" t="s">
        <v>127</v>
      </c>
      <c r="D44" s="21" t="s">
        <v>75</v>
      </c>
      <c r="E44" s="4">
        <v>8849</v>
      </c>
      <c r="F44" s="4">
        <v>11857</v>
      </c>
      <c r="G44" s="4">
        <f t="shared" si="0"/>
        <v>10353</v>
      </c>
      <c r="H44" s="4">
        <f>E44/_xlfn.XLOOKUP("Monthly Hours",tblStaffConstants[Item],tblStaffConstants[Value])</f>
        <v>51.061742642815922</v>
      </c>
      <c r="I44" s="4">
        <f>F44/_xlfn.XLOOKUP("Monthly Hours",tblStaffConstants[Item],tblStaffConstants[Value])</f>
        <v>68.418926716676282</v>
      </c>
      <c r="J44" s="4">
        <f>G44/_xlfn.XLOOKUP("Monthly Hours",tblStaffConstants[Item],tblStaffConstants[Value])</f>
        <v>59.740334679746098</v>
      </c>
      <c r="K44" s="4" cm="1">
        <f t="array" ref="K44">_xlfn.IFS($D44=2,H44*_xlfn.XLOOKUP("Overtime Rate",tblStaffConstants[Item],tblStaffConstants[Value]),$D44="E",H44,$D44="SE",H44)</f>
        <v>51.061742642815922</v>
      </c>
      <c r="L44" s="4" cm="1">
        <f t="array" ref="L44">_xlfn.IFS($D44=2,I44*_xlfn.XLOOKUP("Overtime Rate",tblStaffConstants[Item],tblStaffConstants[Value]),$D44="E",I44,$D44="SE",I44)</f>
        <v>68.418926716676282</v>
      </c>
      <c r="M44" s="4" cm="1">
        <f t="array" ref="M44">_xlfn.IFS($D44=2,J44*_xlfn.XLOOKUP("Overtime Rate",tblStaffConstants[Item],tblStaffConstants[Value]),$D44="E",J44,$D44="SE",J44)</f>
        <v>59.740334679746098</v>
      </c>
      <c r="S44" t="str" cm="1">
        <f t="array" ref="S44">_xlfn.TOROW(_xlfn._xlws.SORT(_xlfn.UNIQUE(_xlfn._xlws.FILTER(tblClassifications[Classification],tblClassifications[Job Category]=R44,"Empty List"))))</f>
        <v>Empty List</v>
      </c>
    </row>
    <row r="45" spans="1:19">
      <c r="A45" t="s">
        <v>117</v>
      </c>
      <c r="B45" t="s">
        <v>128</v>
      </c>
      <c r="C45" t="s">
        <v>129</v>
      </c>
      <c r="D45" s="21" t="s">
        <v>75</v>
      </c>
      <c r="E45" s="4">
        <v>10734</v>
      </c>
      <c r="F45" s="4">
        <v>13048</v>
      </c>
      <c r="G45" s="4">
        <f t="shared" si="0"/>
        <v>11891</v>
      </c>
      <c r="H45" s="4">
        <f>E45/_xlfn.XLOOKUP("Monthly Hours",tblStaffConstants[Item],tblStaffConstants[Value])</f>
        <v>61.938834391229079</v>
      </c>
      <c r="I45" s="4">
        <f>F45/_xlfn.XLOOKUP("Monthly Hours",tblStaffConstants[Item],tblStaffConstants[Value])</f>
        <v>75.291402192729365</v>
      </c>
      <c r="J45" s="4">
        <f>G45/_xlfn.XLOOKUP("Monthly Hours",tblStaffConstants[Item],tblStaffConstants[Value])</f>
        <v>68.615118291979229</v>
      </c>
      <c r="K45" s="4" cm="1">
        <f t="array" ref="K45">_xlfn.IFS($D45=2,H45*_xlfn.XLOOKUP("Overtime Rate",tblStaffConstants[Item],tblStaffConstants[Value]),$D45="E",H45,$D45="SE",H45)</f>
        <v>61.938834391229079</v>
      </c>
      <c r="L45" s="4" cm="1">
        <f t="array" ref="L45">_xlfn.IFS($D45=2,I45*_xlfn.XLOOKUP("Overtime Rate",tblStaffConstants[Item],tblStaffConstants[Value]),$D45="E",I45,$D45="SE",I45)</f>
        <v>75.291402192729365</v>
      </c>
      <c r="M45" s="4" cm="1">
        <f t="array" ref="M45">_xlfn.IFS($D45=2,J45*_xlfn.XLOOKUP("Overtime Rate",tblStaffConstants[Item],tblStaffConstants[Value]),$D45="E",J45,$D45="SE",J45)</f>
        <v>68.615118291979229</v>
      </c>
      <c r="S45" t="str" cm="1">
        <f t="array" ref="S45">_xlfn.TOROW(_xlfn._xlws.SORT(_xlfn.UNIQUE(_xlfn._xlws.FILTER(tblClassifications[Classification],tblClassifications[Job Category]=R45,"Empty List"))))</f>
        <v>Empty List</v>
      </c>
    </row>
    <row r="46" spans="1:19">
      <c r="A46" t="s">
        <v>117</v>
      </c>
      <c r="B46" t="s">
        <v>130</v>
      </c>
      <c r="C46" t="s">
        <v>131</v>
      </c>
      <c r="D46" s="21" t="s">
        <v>75</v>
      </c>
      <c r="E46" s="4">
        <v>6139</v>
      </c>
      <c r="F46" s="4">
        <v>9932</v>
      </c>
      <c r="G46" s="4">
        <f t="shared" si="0"/>
        <v>8035.5</v>
      </c>
      <c r="H46" s="4">
        <f>E46/_xlfn.XLOOKUP("Monthly Hours",tblStaffConstants[Item],tblStaffConstants[Value])</f>
        <v>35.424120023081358</v>
      </c>
      <c r="I46" s="4">
        <f>F46/_xlfn.XLOOKUP("Monthly Hours",tblStaffConstants[Item],tblStaffConstants[Value])</f>
        <v>57.311021350259665</v>
      </c>
      <c r="J46" s="4">
        <f>G46/_xlfn.XLOOKUP("Monthly Hours",tblStaffConstants[Item],tblStaffConstants[Value])</f>
        <v>46.367570686670511</v>
      </c>
      <c r="K46" s="4" cm="1">
        <f t="array" ref="K46">_xlfn.IFS($D46=2,H46*_xlfn.XLOOKUP("Overtime Rate",tblStaffConstants[Item],tblStaffConstants[Value]),$D46="E",H46,$D46="SE",H46)</f>
        <v>35.424120023081358</v>
      </c>
      <c r="L46" s="4" cm="1">
        <f t="array" ref="L46">_xlfn.IFS($D46=2,I46*_xlfn.XLOOKUP("Overtime Rate",tblStaffConstants[Item],tblStaffConstants[Value]),$D46="E",I46,$D46="SE",I46)</f>
        <v>57.311021350259665</v>
      </c>
      <c r="M46" s="4" cm="1">
        <f t="array" ref="M46">_xlfn.IFS($D46=2,J46*_xlfn.XLOOKUP("Overtime Rate",tblStaffConstants[Item],tblStaffConstants[Value]),$D46="E",J46,$D46="SE",J46)</f>
        <v>46.367570686670511</v>
      </c>
      <c r="S46" t="str" cm="1">
        <f t="array" ref="S46">_xlfn.TOROW(_xlfn._xlws.SORT(_xlfn.UNIQUE(_xlfn._xlws.FILTER(tblClassifications[Classification],tblClassifications[Job Category]=R46,"Empty List"))))</f>
        <v>Empty List</v>
      </c>
    </row>
    <row r="47" spans="1:19">
      <c r="A47" t="s">
        <v>117</v>
      </c>
      <c r="B47" t="s">
        <v>132</v>
      </c>
      <c r="C47" t="s">
        <v>133</v>
      </c>
      <c r="D47" s="21" t="s">
        <v>75</v>
      </c>
      <c r="E47" s="4">
        <v>8130</v>
      </c>
      <c r="F47" s="4">
        <v>10893</v>
      </c>
      <c r="G47" s="4">
        <f t="shared" si="0"/>
        <v>9511.5</v>
      </c>
      <c r="H47" s="4">
        <f>E47/_xlfn.XLOOKUP("Monthly Hours",tblStaffConstants[Item],tblStaffConstants[Value])</f>
        <v>46.912867859203693</v>
      </c>
      <c r="I47" s="4">
        <f>F47/_xlfn.XLOOKUP("Monthly Hours",tblStaffConstants[Item],tblStaffConstants[Value])</f>
        <v>62.85631852279284</v>
      </c>
      <c r="J47" s="4">
        <f>G47/_xlfn.XLOOKUP("Monthly Hours",tblStaffConstants[Item],tblStaffConstants[Value])</f>
        <v>54.884593190998267</v>
      </c>
      <c r="K47" s="4" cm="1">
        <f t="array" ref="K47">_xlfn.IFS($D47=2,H47*_xlfn.XLOOKUP("Overtime Rate",tblStaffConstants[Item],tblStaffConstants[Value]),$D47="E",H47,$D47="SE",H47)</f>
        <v>46.912867859203693</v>
      </c>
      <c r="L47" s="4" cm="1">
        <f t="array" ref="L47">_xlfn.IFS($D47=2,I47*_xlfn.XLOOKUP("Overtime Rate",tblStaffConstants[Item],tblStaffConstants[Value]),$D47="E",I47,$D47="SE",I47)</f>
        <v>62.85631852279284</v>
      </c>
      <c r="M47" s="4" cm="1">
        <f t="array" ref="M47">_xlfn.IFS($D47=2,J47*_xlfn.XLOOKUP("Overtime Rate",tblStaffConstants[Item],tblStaffConstants[Value]),$D47="E",J47,$D47="SE",J47)</f>
        <v>54.884593190998267</v>
      </c>
      <c r="S47" t="str" cm="1">
        <f t="array" ref="S47">_xlfn.TOROW(_xlfn._xlws.SORT(_xlfn.UNIQUE(_xlfn._xlws.FILTER(tblClassifications[Classification],tblClassifications[Job Category]=R47,"Empty List"))))</f>
        <v>Empty List</v>
      </c>
    </row>
    <row r="48" spans="1:19">
      <c r="A48" t="s">
        <v>117</v>
      </c>
      <c r="B48" t="s">
        <v>134</v>
      </c>
      <c r="C48" t="s">
        <v>135</v>
      </c>
      <c r="D48" s="21" t="s">
        <v>75</v>
      </c>
      <c r="E48" s="4">
        <v>8961</v>
      </c>
      <c r="F48" s="4">
        <v>12009</v>
      </c>
      <c r="G48" s="4">
        <f t="shared" si="0"/>
        <v>10485</v>
      </c>
      <c r="H48" s="4">
        <f>E48/_xlfn.XLOOKUP("Monthly Hours",tblStaffConstants[Item],tblStaffConstants[Value])</f>
        <v>51.70802077322562</v>
      </c>
      <c r="I48" s="4">
        <f>F48/_xlfn.XLOOKUP("Monthly Hours",tblStaffConstants[Item],tblStaffConstants[Value])</f>
        <v>69.296018465089432</v>
      </c>
      <c r="J48" s="4">
        <f>G48/_xlfn.XLOOKUP("Monthly Hours",tblStaffConstants[Item],tblStaffConstants[Value])</f>
        <v>60.502019619157529</v>
      </c>
      <c r="K48" s="4" cm="1">
        <f t="array" ref="K48">_xlfn.IFS($D48=2,H48*_xlfn.XLOOKUP("Overtime Rate",tblStaffConstants[Item],tblStaffConstants[Value]),$D48="E",H48,$D48="SE",H48)</f>
        <v>51.70802077322562</v>
      </c>
      <c r="L48" s="4" cm="1">
        <f t="array" ref="L48">_xlfn.IFS($D48=2,I48*_xlfn.XLOOKUP("Overtime Rate",tblStaffConstants[Item],tblStaffConstants[Value]),$D48="E",I48,$D48="SE",I48)</f>
        <v>69.296018465089432</v>
      </c>
      <c r="M48" s="4" cm="1">
        <f t="array" ref="M48">_xlfn.IFS($D48=2,J48*_xlfn.XLOOKUP("Overtime Rate",tblStaffConstants[Item],tblStaffConstants[Value]),$D48="E",J48,$D48="SE",J48)</f>
        <v>60.502019619157529</v>
      </c>
      <c r="S48" t="str" cm="1">
        <f t="array" ref="S48">_xlfn.TOROW(_xlfn._xlws.SORT(_xlfn.UNIQUE(_xlfn._xlws.FILTER(tblClassifications[Classification],tblClassifications[Job Category]=R48,"Empty List"))))</f>
        <v>Empty List</v>
      </c>
    </row>
    <row r="49" spans="1:13">
      <c r="A49" t="s">
        <v>117</v>
      </c>
      <c r="B49" t="s">
        <v>136</v>
      </c>
      <c r="C49" t="s">
        <v>137</v>
      </c>
      <c r="D49" s="21" t="s">
        <v>75</v>
      </c>
      <c r="E49" s="4">
        <v>7292</v>
      </c>
      <c r="F49" s="4">
        <v>9771</v>
      </c>
      <c r="G49" s="4">
        <f t="shared" si="0"/>
        <v>8531.5</v>
      </c>
      <c r="H49" s="4">
        <f>E49/_xlfn.XLOOKUP("Monthly Hours",tblStaffConstants[Item],tblStaffConstants[Value])</f>
        <v>42.077322562031156</v>
      </c>
      <c r="I49" s="4">
        <f>F49/_xlfn.XLOOKUP("Monthly Hours",tblStaffConstants[Item],tblStaffConstants[Value])</f>
        <v>56.381996537795729</v>
      </c>
      <c r="J49" s="4">
        <f>G49/_xlfn.XLOOKUP("Monthly Hours",tblStaffConstants[Item],tblStaffConstants[Value])</f>
        <v>49.229659549913443</v>
      </c>
      <c r="K49" s="4" cm="1">
        <f t="array" ref="K49">_xlfn.IFS($D49=2,H49*_xlfn.XLOOKUP("Overtime Rate",tblStaffConstants[Item],tblStaffConstants[Value]),$D49="E",H49,$D49="SE",H49)</f>
        <v>42.077322562031156</v>
      </c>
      <c r="L49" s="4" cm="1">
        <f t="array" ref="L49">_xlfn.IFS($D49=2,I49*_xlfn.XLOOKUP("Overtime Rate",tblStaffConstants[Item],tblStaffConstants[Value]),$D49="E",I49,$D49="SE",I49)</f>
        <v>56.381996537795729</v>
      </c>
      <c r="M49" s="4" cm="1">
        <f t="array" ref="M49">_xlfn.IFS($D49=2,J49*_xlfn.XLOOKUP("Overtime Rate",tblStaffConstants[Item],tblStaffConstants[Value]),$D49="E",J49,$D49="SE",J49)</f>
        <v>49.229659549913443</v>
      </c>
    </row>
    <row r="50" spans="1:13">
      <c r="A50" t="s">
        <v>117</v>
      </c>
      <c r="B50" t="s">
        <v>138</v>
      </c>
      <c r="C50" t="s">
        <v>139</v>
      </c>
      <c r="D50" s="21" t="s">
        <v>75</v>
      </c>
      <c r="E50" s="4">
        <v>8016</v>
      </c>
      <c r="F50" s="4">
        <v>10741</v>
      </c>
      <c r="G50" s="4">
        <f t="shared" si="0"/>
        <v>9378.5</v>
      </c>
      <c r="H50" s="4">
        <f>E50/_xlfn.XLOOKUP("Monthly Hours",tblStaffConstants[Item],tblStaffConstants[Value])</f>
        <v>46.25504904789382</v>
      </c>
      <c r="I50" s="4">
        <f>F50/_xlfn.XLOOKUP("Monthly Hours",tblStaffConstants[Item],tblStaffConstants[Value])</f>
        <v>61.979226774379683</v>
      </c>
      <c r="J50" s="4">
        <f>G50/_xlfn.XLOOKUP("Monthly Hours",tblStaffConstants[Item],tblStaffConstants[Value])</f>
        <v>54.117137911136751</v>
      </c>
      <c r="K50" s="4" cm="1">
        <f t="array" ref="K50">_xlfn.IFS($D50=2,H50*_xlfn.XLOOKUP("Overtime Rate",tblStaffConstants[Item],tblStaffConstants[Value]),$D50="E",H50,$D50="SE",H50)</f>
        <v>46.25504904789382</v>
      </c>
      <c r="L50" s="4" cm="1">
        <f t="array" ref="L50">_xlfn.IFS($D50=2,I50*_xlfn.XLOOKUP("Overtime Rate",tblStaffConstants[Item],tblStaffConstants[Value]),$D50="E",I50,$D50="SE",I50)</f>
        <v>61.979226774379683</v>
      </c>
      <c r="M50" s="4" cm="1">
        <f t="array" ref="M50">_xlfn.IFS($D50=2,J50*_xlfn.XLOOKUP("Overtime Rate",tblStaffConstants[Item],tblStaffConstants[Value]),$D50="E",J50,$D50="SE",J50)</f>
        <v>54.117137911136751</v>
      </c>
    </row>
    <row r="51" spans="1:13">
      <c r="A51" t="s">
        <v>117</v>
      </c>
      <c r="B51" t="s">
        <v>140</v>
      </c>
      <c r="C51" t="s">
        <v>141</v>
      </c>
      <c r="D51" s="21">
        <v>2</v>
      </c>
      <c r="E51" s="4">
        <v>3896</v>
      </c>
      <c r="F51" s="4">
        <v>6233</v>
      </c>
      <c r="G51" s="4">
        <f t="shared" si="0"/>
        <v>5064.5</v>
      </c>
      <c r="H51" s="4">
        <f>E51/_xlfn.XLOOKUP("Monthly Hours",tblStaffConstants[Item],tblStaffConstants[Value])</f>
        <v>22.481246393537216</v>
      </c>
      <c r="I51" s="4">
        <f>F51/_xlfn.XLOOKUP("Monthly Hours",tblStaffConstants[Item],tblStaffConstants[Value])</f>
        <v>35.966532025389498</v>
      </c>
      <c r="J51" s="4">
        <f>G51/_xlfn.XLOOKUP("Monthly Hours",tblStaffConstants[Item],tblStaffConstants[Value])</f>
        <v>29.223889209463355</v>
      </c>
      <c r="K51" s="4" cm="1">
        <f t="array" ref="K51">_xlfn.IFS($D51=2,H51*_xlfn.XLOOKUP("Overtime Rate",tblStaffConstants[Item],tblStaffConstants[Value]),$D51="E",H51,$D51="SE",H51)</f>
        <v>33.721869590305822</v>
      </c>
      <c r="L51" s="4" cm="1">
        <f t="array" ref="L51">_xlfn.IFS($D51=2,I51*_xlfn.XLOOKUP("Overtime Rate",tblStaffConstants[Item],tblStaffConstants[Value]),$D51="E",I51,$D51="SE",I51)</f>
        <v>53.949798038084246</v>
      </c>
      <c r="M51" s="4" cm="1">
        <f t="array" ref="M51">_xlfn.IFS($D51=2,J51*_xlfn.XLOOKUP("Overtime Rate",tblStaffConstants[Item],tblStaffConstants[Value]),$D51="E",J51,$D51="SE",J51)</f>
        <v>43.835833814195034</v>
      </c>
    </row>
    <row r="52" spans="1:13">
      <c r="A52" t="s">
        <v>142</v>
      </c>
      <c r="B52" t="s">
        <v>143</v>
      </c>
      <c r="C52" t="s">
        <v>143</v>
      </c>
      <c r="D52" s="21">
        <v>2</v>
      </c>
      <c r="E52" s="4">
        <v>5075</v>
      </c>
      <c r="F52" s="4">
        <v>6085</v>
      </c>
      <c r="G52" s="4">
        <f t="shared" si="0"/>
        <v>5580</v>
      </c>
      <c r="H52" s="4">
        <f>E52/_xlfn.XLOOKUP("Monthly Hours",tblStaffConstants[Item],tblStaffConstants[Value])</f>
        <v>29.284477784189264</v>
      </c>
      <c r="I52" s="4">
        <f>F52/_xlfn.XLOOKUP("Monthly Hours",tblStaffConstants[Item],tblStaffConstants[Value])</f>
        <v>35.112521638776684</v>
      </c>
      <c r="J52" s="4">
        <f>G52/_xlfn.XLOOKUP("Monthly Hours",tblStaffConstants[Item],tblStaffConstants[Value])</f>
        <v>32.198499711482974</v>
      </c>
      <c r="K52" s="4" cm="1">
        <f t="array" ref="K52">_xlfn.IFS($D52=2,H52*_xlfn.XLOOKUP("Overtime Rate",tblStaffConstants[Item],tblStaffConstants[Value]),$D52="E",H52,$D52="SE",H52)</f>
        <v>43.926716676283895</v>
      </c>
      <c r="L52" s="4" cm="1">
        <f t="array" ref="L52">_xlfn.IFS($D52=2,I52*_xlfn.XLOOKUP("Overtime Rate",tblStaffConstants[Item],tblStaffConstants[Value]),$D52="E",I52,$D52="SE",I52)</f>
        <v>52.668782458165026</v>
      </c>
      <c r="M52" s="4" cm="1">
        <f t="array" ref="M52">_xlfn.IFS($D52=2,J52*_xlfn.XLOOKUP("Overtime Rate",tblStaffConstants[Item],tblStaffConstants[Value]),$D52="E",J52,$D52="SE",J52)</f>
        <v>48.297749567224457</v>
      </c>
    </row>
    <row r="53" spans="1:13">
      <c r="A53" t="s">
        <v>142</v>
      </c>
      <c r="B53" t="s">
        <v>144</v>
      </c>
      <c r="C53" t="s">
        <v>144</v>
      </c>
      <c r="D53" s="21">
        <v>2</v>
      </c>
      <c r="E53" s="4">
        <v>5212</v>
      </c>
      <c r="F53" s="4">
        <v>6524</v>
      </c>
      <c r="G53" s="4">
        <f t="shared" si="0"/>
        <v>5868</v>
      </c>
      <c r="H53" s="4">
        <f>E53/_xlfn.XLOOKUP("Monthly Hours",tblStaffConstants[Item],tblStaffConstants[Value])</f>
        <v>30.075014425851123</v>
      </c>
      <c r="I53" s="4">
        <f>F53/_xlfn.XLOOKUP("Monthly Hours",tblStaffConstants[Item],tblStaffConstants[Value])</f>
        <v>37.645701096364682</v>
      </c>
      <c r="J53" s="4">
        <f>G53/_xlfn.XLOOKUP("Monthly Hours",tblStaffConstants[Item],tblStaffConstants[Value])</f>
        <v>33.860357761107906</v>
      </c>
      <c r="K53" s="4" cm="1">
        <f t="array" ref="K53">_xlfn.IFS($D53=2,H53*_xlfn.XLOOKUP("Overtime Rate",tblStaffConstants[Item],tblStaffConstants[Value]),$D53="E",H53,$D53="SE",H53)</f>
        <v>45.112521638776684</v>
      </c>
      <c r="L53" s="4" cm="1">
        <f t="array" ref="L53">_xlfn.IFS($D53=2,I53*_xlfn.XLOOKUP("Overtime Rate",tblStaffConstants[Item],tblStaffConstants[Value]),$D53="E",I53,$D53="SE",I53)</f>
        <v>56.46855164454702</v>
      </c>
      <c r="M53" s="4" cm="1">
        <f t="array" ref="M53">_xlfn.IFS($D53=2,J53*_xlfn.XLOOKUP("Overtime Rate",tblStaffConstants[Item],tblStaffConstants[Value]),$D53="E",J53,$D53="SE",J53)</f>
        <v>50.790536641661859</v>
      </c>
    </row>
    <row r="54" spans="1:13">
      <c r="A54" t="s">
        <v>142</v>
      </c>
      <c r="B54" t="s">
        <v>145</v>
      </c>
      <c r="C54" t="s">
        <v>145</v>
      </c>
      <c r="D54" s="21">
        <v>2</v>
      </c>
      <c r="E54" s="4">
        <v>4593</v>
      </c>
      <c r="F54" s="4">
        <v>5751</v>
      </c>
      <c r="G54" s="4">
        <f t="shared" si="0"/>
        <v>5172</v>
      </c>
      <c r="H54" s="4">
        <f>E54/_xlfn.XLOOKUP("Monthly Hours",tblStaffConstants[Item],tblStaffConstants[Value])</f>
        <v>26.503173687247546</v>
      </c>
      <c r="I54" s="4">
        <f>F54/_xlfn.XLOOKUP("Monthly Hours",tblStaffConstants[Item],tblStaffConstants[Value])</f>
        <v>33.185227928447773</v>
      </c>
      <c r="J54" s="4">
        <f>G54/_xlfn.XLOOKUP("Monthly Hours",tblStaffConstants[Item],tblStaffConstants[Value])</f>
        <v>29.84420080784766</v>
      </c>
      <c r="K54" s="4" cm="1">
        <f t="array" ref="K54">_xlfn.IFS($D54=2,H54*_xlfn.XLOOKUP("Overtime Rate",tblStaffConstants[Item],tblStaffConstants[Value]),$D54="E",H54,$D54="SE",H54)</f>
        <v>39.754760530871323</v>
      </c>
      <c r="L54" s="4" cm="1">
        <f t="array" ref="L54">_xlfn.IFS($D54=2,I54*_xlfn.XLOOKUP("Overtime Rate",tblStaffConstants[Item],tblStaffConstants[Value]),$D54="E",I54,$D54="SE",I54)</f>
        <v>49.77784189267166</v>
      </c>
      <c r="M54" s="4" cm="1">
        <f t="array" ref="M54">_xlfn.IFS($D54=2,J54*_xlfn.XLOOKUP("Overtime Rate",tblStaffConstants[Item],tblStaffConstants[Value]),$D54="E",J54,$D54="SE",J54)</f>
        <v>44.766301211771491</v>
      </c>
    </row>
    <row r="55" spans="1:13">
      <c r="A55" t="s">
        <v>142</v>
      </c>
      <c r="B55" t="s">
        <v>146</v>
      </c>
      <c r="C55" t="s">
        <v>146</v>
      </c>
      <c r="D55" s="21" t="s">
        <v>75</v>
      </c>
      <c r="E55" s="4">
        <v>5649</v>
      </c>
      <c r="F55" s="4">
        <v>7075</v>
      </c>
      <c r="G55" s="4">
        <f t="shared" si="0"/>
        <v>6362</v>
      </c>
      <c r="H55" s="4">
        <f>E55/_xlfn.XLOOKUP("Monthly Hours",tblStaffConstants[Item],tblStaffConstants[Value])</f>
        <v>32.596653202538945</v>
      </c>
      <c r="I55" s="4">
        <f>F55/_xlfn.XLOOKUP("Monthly Hours",tblStaffConstants[Item],tblStaffConstants[Value])</f>
        <v>40.825158684362371</v>
      </c>
      <c r="J55" s="4">
        <f>G55/_xlfn.XLOOKUP("Monthly Hours",tblStaffConstants[Item],tblStaffConstants[Value])</f>
        <v>36.710905943450662</v>
      </c>
      <c r="K55" s="4" cm="1">
        <f t="array" ref="K55">_xlfn.IFS($D55=2,H55*_xlfn.XLOOKUP("Overtime Rate",tblStaffConstants[Item],tblStaffConstants[Value]),$D55="E",H55,$D55="SE",H55)</f>
        <v>32.596653202538945</v>
      </c>
      <c r="L55" s="4" cm="1">
        <f t="array" ref="L55">_xlfn.IFS($D55=2,I55*_xlfn.XLOOKUP("Overtime Rate",tblStaffConstants[Item],tblStaffConstants[Value]),$D55="E",I55,$D55="SE",I55)</f>
        <v>40.825158684362371</v>
      </c>
      <c r="M55" s="4" cm="1">
        <f t="array" ref="M55">_xlfn.IFS($D55=2,J55*_xlfn.XLOOKUP("Overtime Rate",tblStaffConstants[Item],tblStaffConstants[Value]),$D55="E",J55,$D55="SE",J55)</f>
        <v>36.710905943450662</v>
      </c>
    </row>
    <row r="56" spans="1:13">
      <c r="A56" t="s">
        <v>142</v>
      </c>
      <c r="B56" t="s">
        <v>147</v>
      </c>
      <c r="C56" t="s">
        <v>147</v>
      </c>
      <c r="D56" s="21">
        <v>2</v>
      </c>
      <c r="E56" s="4">
        <v>4120</v>
      </c>
      <c r="F56" s="4">
        <v>5418</v>
      </c>
      <c r="G56" s="4">
        <f t="shared" si="0"/>
        <v>4769</v>
      </c>
      <c r="H56" s="4">
        <f>E56/_xlfn.XLOOKUP("Monthly Hours",tblStaffConstants[Item],tblStaffConstants[Value])</f>
        <v>23.773802654356604</v>
      </c>
      <c r="I56" s="4">
        <f>F56/_xlfn.XLOOKUP("Monthly Hours",tblStaffConstants[Item],tblStaffConstants[Value])</f>
        <v>31.263704558568953</v>
      </c>
      <c r="J56" s="4">
        <f>G56/_xlfn.XLOOKUP("Monthly Hours",tblStaffConstants[Item],tblStaffConstants[Value])</f>
        <v>27.518753606462781</v>
      </c>
      <c r="K56" s="4" cm="1">
        <f t="array" ref="K56">_xlfn.IFS($D56=2,H56*_xlfn.XLOOKUP("Overtime Rate",tblStaffConstants[Item],tblStaffConstants[Value]),$D56="E",H56,$D56="SE",H56)</f>
        <v>35.660703981534908</v>
      </c>
      <c r="L56" s="4" cm="1">
        <f t="array" ref="L56">_xlfn.IFS($D56=2,I56*_xlfn.XLOOKUP("Overtime Rate",tblStaffConstants[Item],tblStaffConstants[Value]),$D56="E",I56,$D56="SE",I56)</f>
        <v>46.895556837853434</v>
      </c>
      <c r="M56" s="4" cm="1">
        <f t="array" ref="M56">_xlfn.IFS($D56=2,J56*_xlfn.XLOOKUP("Overtime Rate",tblStaffConstants[Item],tblStaffConstants[Value]),$D56="E",J56,$D56="SE",J56)</f>
        <v>41.278130409694171</v>
      </c>
    </row>
    <row r="57" spans="1:13">
      <c r="A57" t="s">
        <v>142</v>
      </c>
      <c r="B57" t="s">
        <v>148</v>
      </c>
      <c r="C57" t="s">
        <v>148</v>
      </c>
      <c r="D57" s="21">
        <v>2</v>
      </c>
      <c r="E57" s="4">
        <v>4665</v>
      </c>
      <c r="F57" s="4">
        <v>5844</v>
      </c>
      <c r="G57" s="4">
        <f t="shared" si="0"/>
        <v>5254.5</v>
      </c>
      <c r="H57" s="4">
        <f>E57/_xlfn.XLOOKUP("Monthly Hours",tblStaffConstants[Item],tblStaffConstants[Value])</f>
        <v>26.918638199653778</v>
      </c>
      <c r="I57" s="4">
        <f>F57/_xlfn.XLOOKUP("Monthly Hours",tblStaffConstants[Item],tblStaffConstants[Value])</f>
        <v>33.721869590305829</v>
      </c>
      <c r="J57" s="4">
        <f>G57/_xlfn.XLOOKUP("Monthly Hours",tblStaffConstants[Item],tblStaffConstants[Value])</f>
        <v>30.320253894979803</v>
      </c>
      <c r="K57" s="4" cm="1">
        <f t="array" ref="K57">_xlfn.IFS($D57=2,H57*_xlfn.XLOOKUP("Overtime Rate",tblStaffConstants[Item],tblStaffConstants[Value]),$D57="E",H57,$D57="SE",H57)</f>
        <v>40.37795729948067</v>
      </c>
      <c r="L57" s="4" cm="1">
        <f t="array" ref="L57">_xlfn.IFS($D57=2,I57*_xlfn.XLOOKUP("Overtime Rate",tblStaffConstants[Item],tblStaffConstants[Value]),$D57="E",I57,$D57="SE",I57)</f>
        <v>50.582804385458743</v>
      </c>
      <c r="M57" s="4" cm="1">
        <f t="array" ref="M57">_xlfn.IFS($D57=2,J57*_xlfn.XLOOKUP("Overtime Rate",tblStaffConstants[Item],tblStaffConstants[Value]),$D57="E",J57,$D57="SE",J57)</f>
        <v>45.480380842469707</v>
      </c>
    </row>
    <row r="58" spans="1:13">
      <c r="A58" t="s">
        <v>142</v>
      </c>
      <c r="B58" t="s">
        <v>149</v>
      </c>
      <c r="C58" t="s">
        <v>149</v>
      </c>
      <c r="D58" s="21">
        <v>2</v>
      </c>
      <c r="E58" s="4">
        <v>5132</v>
      </c>
      <c r="F58" s="4">
        <v>6429</v>
      </c>
      <c r="G58" s="4">
        <f t="shared" si="0"/>
        <v>5780.5</v>
      </c>
      <c r="H58" s="4">
        <f>E58/_xlfn.XLOOKUP("Monthly Hours",tblStaffConstants[Item],tblStaffConstants[Value])</f>
        <v>29.6133871898442</v>
      </c>
      <c r="I58" s="4">
        <f>F58/_xlfn.XLOOKUP("Monthly Hours",tblStaffConstants[Item],tblStaffConstants[Value])</f>
        <v>37.097518753606458</v>
      </c>
      <c r="J58" s="4">
        <f>G58/_xlfn.XLOOKUP("Monthly Hours",tblStaffConstants[Item],tblStaffConstants[Value])</f>
        <v>33.355452971725327</v>
      </c>
      <c r="K58" s="4" cm="1">
        <f t="array" ref="K58">_xlfn.IFS($D58=2,H58*_xlfn.XLOOKUP("Overtime Rate",tblStaffConstants[Item],tblStaffConstants[Value]),$D58="E",H58,$D58="SE",H58)</f>
        <v>44.420080784766299</v>
      </c>
      <c r="L58" s="4" cm="1">
        <f t="array" ref="L58">_xlfn.IFS($D58=2,I58*_xlfn.XLOOKUP("Overtime Rate",tblStaffConstants[Item],tblStaffConstants[Value]),$D58="E",I58,$D58="SE",I58)</f>
        <v>55.646278130409684</v>
      </c>
      <c r="M58" s="4" cm="1">
        <f t="array" ref="M58">_xlfn.IFS($D58=2,J58*_xlfn.XLOOKUP("Overtime Rate",tblStaffConstants[Item],tblStaffConstants[Value]),$D58="E",J58,$D58="SE",J58)</f>
        <v>50.033179457587991</v>
      </c>
    </row>
    <row r="59" spans="1:13">
      <c r="A59" t="s">
        <v>142</v>
      </c>
      <c r="B59" t="s">
        <v>150</v>
      </c>
      <c r="C59" t="s">
        <v>150</v>
      </c>
      <c r="D59" s="21">
        <v>2</v>
      </c>
      <c r="E59" s="4">
        <v>5967</v>
      </c>
      <c r="F59" s="4">
        <v>7474</v>
      </c>
      <c r="G59" s="4">
        <f t="shared" si="0"/>
        <v>6720.5</v>
      </c>
      <c r="H59" s="4">
        <f>E59/_xlfn.XLOOKUP("Monthly Hours",tblStaffConstants[Item],tblStaffConstants[Value])</f>
        <v>34.431621465666474</v>
      </c>
      <c r="I59" s="4">
        <f>F59/_xlfn.XLOOKUP("Monthly Hours",tblStaffConstants[Item],tblStaffConstants[Value])</f>
        <v>43.12752452394691</v>
      </c>
      <c r="J59" s="4">
        <f>G59/_xlfn.XLOOKUP("Monthly Hours",tblStaffConstants[Item],tblStaffConstants[Value])</f>
        <v>38.779572994806692</v>
      </c>
      <c r="K59" s="4" cm="1">
        <f t="array" ref="K59">_xlfn.IFS($D59=2,H59*_xlfn.XLOOKUP("Overtime Rate",tblStaffConstants[Item],tblStaffConstants[Value]),$D59="E",H59,$D59="SE",H59)</f>
        <v>51.647432198499715</v>
      </c>
      <c r="L59" s="4" cm="1">
        <f t="array" ref="L59">_xlfn.IFS($D59=2,I59*_xlfn.XLOOKUP("Overtime Rate",tblStaffConstants[Item],tblStaffConstants[Value]),$D59="E",I59,$D59="SE",I59)</f>
        <v>64.691286785920369</v>
      </c>
      <c r="M59" s="4" cm="1">
        <f t="array" ref="M59">_xlfn.IFS($D59=2,J59*_xlfn.XLOOKUP("Overtime Rate",tblStaffConstants[Item],tblStaffConstants[Value]),$D59="E",J59,$D59="SE",J59)</f>
        <v>58.169359492210035</v>
      </c>
    </row>
    <row r="60" spans="1:13">
      <c r="A60" t="s">
        <v>142</v>
      </c>
      <c r="B60" t="s">
        <v>151</v>
      </c>
      <c r="C60" t="s">
        <v>151</v>
      </c>
      <c r="D60" s="21">
        <v>2</v>
      </c>
      <c r="E60" s="4">
        <v>3478</v>
      </c>
      <c r="F60" s="4">
        <v>4863</v>
      </c>
      <c r="G60" s="4">
        <f t="shared" si="0"/>
        <v>4170.5</v>
      </c>
      <c r="H60" s="4">
        <f>E60/_xlfn.XLOOKUP("Monthly Hours",tblStaffConstants[Item],tblStaffConstants[Value])</f>
        <v>20.069244085401039</v>
      </c>
      <c r="I60" s="4">
        <f>F60/_xlfn.XLOOKUP("Monthly Hours",tblStaffConstants[Item],tblStaffConstants[Value])</f>
        <v>28.061165608770917</v>
      </c>
      <c r="J60" s="4">
        <f>G60/_xlfn.XLOOKUP("Monthly Hours",tblStaffConstants[Item],tblStaffConstants[Value])</f>
        <v>24.065204847085976</v>
      </c>
      <c r="K60" s="4" cm="1">
        <f t="array" ref="K60">_xlfn.IFS($D60=2,H60*_xlfn.XLOOKUP("Overtime Rate",tblStaffConstants[Item],tblStaffConstants[Value]),$D60="E",H60,$D60="SE",H60)</f>
        <v>30.103866128101558</v>
      </c>
      <c r="L60" s="4" cm="1">
        <f t="array" ref="L60">_xlfn.IFS($D60=2,I60*_xlfn.XLOOKUP("Overtime Rate",tblStaffConstants[Item],tblStaffConstants[Value]),$D60="E",I60,$D60="SE",I60)</f>
        <v>42.091748413156374</v>
      </c>
      <c r="M60" s="4" cm="1">
        <f t="array" ref="M60">_xlfn.IFS($D60=2,J60*_xlfn.XLOOKUP("Overtime Rate",tblStaffConstants[Item],tblStaffConstants[Value]),$D60="E",J60,$D60="SE",J60)</f>
        <v>36.097807270628962</v>
      </c>
    </row>
    <row r="61" spans="1:13">
      <c r="A61" t="s">
        <v>152</v>
      </c>
      <c r="B61" t="s">
        <v>153</v>
      </c>
      <c r="C61" t="s">
        <v>154</v>
      </c>
      <c r="D61" s="21">
        <v>2</v>
      </c>
      <c r="E61" s="4">
        <v>5684</v>
      </c>
      <c r="F61" s="4">
        <v>7114</v>
      </c>
      <c r="G61" s="4">
        <f t="shared" si="0"/>
        <v>6399</v>
      </c>
      <c r="H61" s="4">
        <f>E61/_xlfn.XLOOKUP("Monthly Hours",tblStaffConstants[Item],tblStaffConstants[Value])</f>
        <v>32.798615118291977</v>
      </c>
      <c r="I61" s="4">
        <f>F61/_xlfn.XLOOKUP("Monthly Hours",tblStaffConstants[Item],tblStaffConstants[Value])</f>
        <v>41.050201961915754</v>
      </c>
      <c r="J61" s="4">
        <f>G61/_xlfn.XLOOKUP("Monthly Hours",tblStaffConstants[Item],tblStaffConstants[Value])</f>
        <v>36.924408540103862</v>
      </c>
      <c r="K61" s="4" cm="1">
        <f t="array" ref="K61">_xlfn.IFS($D61=2,H61*_xlfn.XLOOKUP("Overtime Rate",tblStaffConstants[Item],tblStaffConstants[Value]),$D61="E",H61,$D61="SE",H61)</f>
        <v>49.197922677437965</v>
      </c>
      <c r="L61" s="4" cm="1">
        <f t="array" ref="L61">_xlfn.IFS($D61=2,I61*_xlfn.XLOOKUP("Overtime Rate",tblStaffConstants[Item],tblStaffConstants[Value]),$D61="E",I61,$D61="SE",I61)</f>
        <v>61.575302942873634</v>
      </c>
      <c r="M61" s="4" cm="1">
        <f t="array" ref="M61">_xlfn.IFS($D61=2,J61*_xlfn.XLOOKUP("Overtime Rate",tblStaffConstants[Item],tblStaffConstants[Value]),$D61="E",J61,$D61="SE",J61)</f>
        <v>55.386612810155796</v>
      </c>
    </row>
    <row r="62" spans="1:13">
      <c r="A62" t="s">
        <v>152</v>
      </c>
      <c r="B62" t="s">
        <v>155</v>
      </c>
      <c r="C62" t="s">
        <v>156</v>
      </c>
      <c r="D62" s="21">
        <v>2</v>
      </c>
      <c r="E62" s="4">
        <v>3640</v>
      </c>
      <c r="F62" s="4">
        <v>5916</v>
      </c>
      <c r="G62" s="4">
        <f t="shared" si="0"/>
        <v>4778</v>
      </c>
      <c r="H62" s="4">
        <f>E62/_xlfn.XLOOKUP("Monthly Hours",tblStaffConstants[Item],tblStaffConstants[Value])</f>
        <v>21.004039238315059</v>
      </c>
      <c r="I62" s="4">
        <f>F62/_xlfn.XLOOKUP("Monthly Hours",tblStaffConstants[Item],tblStaffConstants[Value])</f>
        <v>34.13733410271206</v>
      </c>
      <c r="J62" s="4">
        <f>G62/_xlfn.XLOOKUP("Monthly Hours",tblStaffConstants[Item],tblStaffConstants[Value])</f>
        <v>27.57068667051356</v>
      </c>
      <c r="K62" s="4" cm="1">
        <f t="array" ref="K62">_xlfn.IFS($D62=2,H62*_xlfn.XLOOKUP("Overtime Rate",tblStaffConstants[Item],tblStaffConstants[Value]),$D62="E",H62,$D62="SE",H62)</f>
        <v>31.506058857472588</v>
      </c>
      <c r="L62" s="4" cm="1">
        <f t="array" ref="L62">_xlfn.IFS($D62=2,I62*_xlfn.XLOOKUP("Overtime Rate",tblStaffConstants[Item],tblStaffConstants[Value]),$D62="E",I62,$D62="SE",I62)</f>
        <v>51.20600115406809</v>
      </c>
      <c r="M62" s="4" cm="1">
        <f t="array" ref="M62">_xlfn.IFS($D62=2,J62*_xlfn.XLOOKUP("Overtime Rate",tblStaffConstants[Item],tblStaffConstants[Value]),$D62="E",J62,$D62="SE",J62)</f>
        <v>41.356030005770336</v>
      </c>
    </row>
    <row r="63" spans="1:13">
      <c r="A63" t="s">
        <v>152</v>
      </c>
      <c r="B63" t="s">
        <v>157</v>
      </c>
      <c r="C63" t="s">
        <v>158</v>
      </c>
      <c r="D63" s="21" t="s">
        <v>75</v>
      </c>
      <c r="E63" s="4">
        <v>6760</v>
      </c>
      <c r="F63" s="4">
        <v>8398</v>
      </c>
      <c r="G63" s="4">
        <f t="shared" si="0"/>
        <v>7579</v>
      </c>
      <c r="H63" s="4">
        <f>E63/_xlfn.XLOOKUP("Monthly Hours",tblStaffConstants[Item],tblStaffConstants[Value])</f>
        <v>39.007501442585109</v>
      </c>
      <c r="I63" s="4">
        <f>F63/_xlfn.XLOOKUP("Monthly Hours",tblStaffConstants[Item],tblStaffConstants[Value])</f>
        <v>48.459319099826885</v>
      </c>
      <c r="J63" s="4">
        <f>G63/_xlfn.XLOOKUP("Monthly Hours",tblStaffConstants[Item],tblStaffConstants[Value])</f>
        <v>43.733410271205997</v>
      </c>
      <c r="K63" s="4" cm="1">
        <f t="array" ref="K63">_xlfn.IFS($D63=2,H63*_xlfn.XLOOKUP("Overtime Rate",tblStaffConstants[Item],tblStaffConstants[Value]),$D63="E",H63,$D63="SE",H63)</f>
        <v>39.007501442585109</v>
      </c>
      <c r="L63" s="4" cm="1">
        <f t="array" ref="L63">_xlfn.IFS($D63=2,I63*_xlfn.XLOOKUP("Overtime Rate",tblStaffConstants[Item],tblStaffConstants[Value]),$D63="E",I63,$D63="SE",I63)</f>
        <v>48.459319099826885</v>
      </c>
      <c r="M63" s="4" cm="1">
        <f t="array" ref="M63">_xlfn.IFS($D63=2,J63*_xlfn.XLOOKUP("Overtime Rate",tblStaffConstants[Item],tblStaffConstants[Value]),$D63="E",J63,$D63="SE",J63)</f>
        <v>43.733410271205997</v>
      </c>
    </row>
    <row r="64" spans="1:13">
      <c r="A64" t="s">
        <v>152</v>
      </c>
      <c r="B64" t="s">
        <v>159</v>
      </c>
      <c r="C64" t="s">
        <v>160</v>
      </c>
      <c r="D64" s="21" t="s">
        <v>75</v>
      </c>
      <c r="E64" s="4">
        <v>8215</v>
      </c>
      <c r="F64" s="4">
        <v>9331</v>
      </c>
      <c r="G64" s="4">
        <f t="shared" si="0"/>
        <v>8773</v>
      </c>
      <c r="H64" s="4">
        <f>E64/_xlfn.XLOOKUP("Monthly Hours",tblStaffConstants[Item],tblStaffConstants[Value])</f>
        <v>47.403346797461047</v>
      </c>
      <c r="I64" s="4">
        <f>F64/_xlfn.XLOOKUP("Monthly Hours",tblStaffConstants[Item],tblStaffConstants[Value])</f>
        <v>53.843046739757639</v>
      </c>
      <c r="J64" s="4">
        <f>G64/_xlfn.XLOOKUP("Monthly Hours",tblStaffConstants[Item],tblStaffConstants[Value])</f>
        <v>50.623196768609347</v>
      </c>
      <c r="K64" s="4" cm="1">
        <f t="array" ref="K64">_xlfn.IFS($D64=2,H64*_xlfn.XLOOKUP("Overtime Rate",tblStaffConstants[Item],tblStaffConstants[Value]),$D64="E",H64,$D64="SE",H64)</f>
        <v>47.403346797461047</v>
      </c>
      <c r="L64" s="4" cm="1">
        <f t="array" ref="L64">_xlfn.IFS($D64=2,I64*_xlfn.XLOOKUP("Overtime Rate",tblStaffConstants[Item],tblStaffConstants[Value]),$D64="E",I64,$D64="SE",I64)</f>
        <v>53.843046739757639</v>
      </c>
      <c r="M64" s="4" cm="1">
        <f t="array" ref="M64">_xlfn.IFS($D64=2,J64*_xlfn.XLOOKUP("Overtime Rate",tblStaffConstants[Item],tblStaffConstants[Value]),$D64="E",J64,$D64="SE",J64)</f>
        <v>50.623196768609347</v>
      </c>
    </row>
    <row r="65" spans="1:13">
      <c r="A65" t="s">
        <v>152</v>
      </c>
      <c r="B65" t="s">
        <v>161</v>
      </c>
      <c r="C65" t="s">
        <v>162</v>
      </c>
      <c r="D65" s="21" t="s">
        <v>75</v>
      </c>
      <c r="E65" s="4">
        <v>7420</v>
      </c>
      <c r="F65" s="4">
        <v>9219</v>
      </c>
      <c r="G65" s="4">
        <f t="shared" si="0"/>
        <v>8319.5</v>
      </c>
      <c r="H65" s="4">
        <f>E65/_xlfn.XLOOKUP("Monthly Hours",tblStaffConstants[Item],tblStaffConstants[Value])</f>
        <v>42.815926139642237</v>
      </c>
      <c r="I65" s="4">
        <f>F65/_xlfn.XLOOKUP("Monthly Hours",tblStaffConstants[Item],tblStaffConstants[Value])</f>
        <v>53.196768609347949</v>
      </c>
      <c r="J65" s="4">
        <f>G65/_xlfn.XLOOKUP("Monthly Hours",tblStaffConstants[Item],tblStaffConstants[Value])</f>
        <v>48.006347374495093</v>
      </c>
      <c r="K65" s="4" cm="1">
        <f t="array" ref="K65">_xlfn.IFS($D65=2,H65*_xlfn.XLOOKUP("Overtime Rate",tblStaffConstants[Item],tblStaffConstants[Value]),$D65="E",H65,$D65="SE",H65)</f>
        <v>42.815926139642237</v>
      </c>
      <c r="L65" s="4" cm="1">
        <f t="array" ref="L65">_xlfn.IFS($D65=2,I65*_xlfn.XLOOKUP("Overtime Rate",tblStaffConstants[Item],tblStaffConstants[Value]),$D65="E",I65,$D65="SE",I65)</f>
        <v>53.196768609347949</v>
      </c>
      <c r="M65" s="4" cm="1">
        <f t="array" ref="M65">_xlfn.IFS($D65=2,J65*_xlfn.XLOOKUP("Overtime Rate",tblStaffConstants[Item],tblStaffConstants[Value]),$D65="E",J65,$D65="SE",J65)</f>
        <v>48.006347374495093</v>
      </c>
    </row>
    <row r="66" spans="1:13">
      <c r="A66" t="s">
        <v>152</v>
      </c>
      <c r="B66" t="s">
        <v>163</v>
      </c>
      <c r="C66" t="s">
        <v>164</v>
      </c>
      <c r="D66" s="21" t="s">
        <v>75</v>
      </c>
      <c r="E66" s="4">
        <v>9022</v>
      </c>
      <c r="F66" s="4">
        <v>10243</v>
      </c>
      <c r="G66" s="4">
        <f t="shared" si="0"/>
        <v>9632.5</v>
      </c>
      <c r="H66" s="4">
        <f>E66/_xlfn.XLOOKUP("Monthly Hours",tblStaffConstants[Item],tblStaffConstants[Value])</f>
        <v>52.060011540680897</v>
      </c>
      <c r="I66" s="4">
        <f>F66/_xlfn.XLOOKUP("Monthly Hours",tblStaffConstants[Item],tblStaffConstants[Value])</f>
        <v>59.105597230236583</v>
      </c>
      <c r="J66" s="4">
        <f>G66/_xlfn.XLOOKUP("Monthly Hours",tblStaffConstants[Item],tblStaffConstants[Value])</f>
        <v>55.582804385458736</v>
      </c>
      <c r="K66" s="4" cm="1">
        <f t="array" ref="K66">_xlfn.IFS($D66=2,H66*_xlfn.XLOOKUP("Overtime Rate",tblStaffConstants[Item],tblStaffConstants[Value]),$D66="E",H66,$D66="SE",H66)</f>
        <v>52.060011540680897</v>
      </c>
      <c r="L66" s="4" cm="1">
        <f t="array" ref="L66">_xlfn.IFS($D66=2,I66*_xlfn.XLOOKUP("Overtime Rate",tblStaffConstants[Item],tblStaffConstants[Value]),$D66="E",I66,$D66="SE",I66)</f>
        <v>59.105597230236583</v>
      </c>
      <c r="M66" s="4" cm="1">
        <f t="array" ref="M66">_xlfn.IFS($D66=2,J66*_xlfn.XLOOKUP("Overtime Rate",tblStaffConstants[Item],tblStaffConstants[Value]),$D66="E",J66,$D66="SE",J66)</f>
        <v>55.582804385458736</v>
      </c>
    </row>
    <row r="67" spans="1:13">
      <c r="A67" t="s">
        <v>165</v>
      </c>
      <c r="B67" t="s">
        <v>166</v>
      </c>
      <c r="C67" t="s">
        <v>166</v>
      </c>
      <c r="D67" s="21">
        <v>2</v>
      </c>
      <c r="E67" s="4">
        <v>4726</v>
      </c>
      <c r="F67" s="4">
        <v>5916</v>
      </c>
      <c r="G67" s="4">
        <f t="shared" si="0"/>
        <v>5321</v>
      </c>
      <c r="H67" s="4">
        <f>E67/_xlfn.XLOOKUP("Monthly Hours",tblStaffConstants[Item],tblStaffConstants[Value])</f>
        <v>27.270628967109058</v>
      </c>
      <c r="I67" s="4">
        <f>F67/_xlfn.XLOOKUP("Monthly Hours",tblStaffConstants[Item],tblStaffConstants[Value])</f>
        <v>34.13733410271206</v>
      </c>
      <c r="J67" s="4">
        <f>G67/_xlfn.XLOOKUP("Monthly Hours",tblStaffConstants[Item],tblStaffConstants[Value])</f>
        <v>30.703981534910557</v>
      </c>
      <c r="K67" s="4" cm="1">
        <f t="array" ref="K67">_xlfn.IFS($D67=2,H67*_xlfn.XLOOKUP("Overtime Rate",tblStaffConstants[Item],tblStaffConstants[Value]),$D67="E",H67,$D67="SE",H67)</f>
        <v>40.905943450663585</v>
      </c>
      <c r="L67" s="4" cm="1">
        <f t="array" ref="L67">_xlfn.IFS($D67=2,I67*_xlfn.XLOOKUP("Overtime Rate",tblStaffConstants[Item],tblStaffConstants[Value]),$D67="E",I67,$D67="SE",I67)</f>
        <v>51.20600115406809</v>
      </c>
      <c r="M67" s="4" cm="1">
        <f t="array" ref="M67">_xlfn.IFS($D67=2,J67*_xlfn.XLOOKUP("Overtime Rate",tblStaffConstants[Item],tblStaffConstants[Value]),$D67="E",J67,$D67="SE",J67)</f>
        <v>46.055972302365838</v>
      </c>
    </row>
    <row r="68" spans="1:13">
      <c r="A68" t="s">
        <v>165</v>
      </c>
      <c r="B68" t="s">
        <v>167</v>
      </c>
      <c r="C68" t="s">
        <v>167</v>
      </c>
      <c r="D68" s="21">
        <v>2</v>
      </c>
      <c r="E68" s="4">
        <v>5684</v>
      </c>
      <c r="F68" s="4">
        <v>7114</v>
      </c>
      <c r="G68" s="4">
        <f t="shared" ref="G68:G70" si="1">MEDIAN(E68,F68)</f>
        <v>6399</v>
      </c>
      <c r="H68" s="4">
        <f>E68/_xlfn.XLOOKUP("Monthly Hours",tblStaffConstants[Item],tblStaffConstants[Value])</f>
        <v>32.798615118291977</v>
      </c>
      <c r="I68" s="4">
        <f>F68/_xlfn.XLOOKUP("Monthly Hours",tblStaffConstants[Item],tblStaffConstants[Value])</f>
        <v>41.050201961915754</v>
      </c>
      <c r="J68" s="4">
        <f>G68/_xlfn.XLOOKUP("Monthly Hours",tblStaffConstants[Item],tblStaffConstants[Value])</f>
        <v>36.924408540103862</v>
      </c>
      <c r="K68" s="4" cm="1">
        <f t="array" ref="K68">_xlfn.IFS($D68=2,H68*_xlfn.XLOOKUP("Overtime Rate",tblStaffConstants[Item],tblStaffConstants[Value]),$D68="E",H68,$D68="SE",H68)</f>
        <v>49.197922677437965</v>
      </c>
      <c r="L68" s="4" cm="1">
        <f t="array" ref="L68">_xlfn.IFS($D68=2,I68*_xlfn.XLOOKUP("Overtime Rate",tblStaffConstants[Item],tblStaffConstants[Value]),$D68="E",I68,$D68="SE",I68)</f>
        <v>61.575302942873634</v>
      </c>
      <c r="M68" s="4" cm="1">
        <f t="array" ref="M68">_xlfn.IFS($D68=2,J68*_xlfn.XLOOKUP("Overtime Rate",tblStaffConstants[Item],tblStaffConstants[Value]),$D68="E",J68,$D68="SE",J68)</f>
        <v>55.386612810155796</v>
      </c>
    </row>
    <row r="69" spans="1:13">
      <c r="A69" t="s">
        <v>165</v>
      </c>
      <c r="B69" t="s">
        <v>168</v>
      </c>
      <c r="C69" t="s">
        <v>168</v>
      </c>
      <c r="D69" s="21" t="s">
        <v>75</v>
      </c>
      <c r="E69" s="4">
        <v>7068</v>
      </c>
      <c r="F69" s="4">
        <v>8783</v>
      </c>
      <c r="G69" s="4">
        <f t="shared" si="1"/>
        <v>7925.5</v>
      </c>
      <c r="H69" s="4">
        <f>E69/_xlfn.XLOOKUP("Monthly Hours",tblStaffConstants[Item],tblStaffConstants[Value])</f>
        <v>40.784766301211768</v>
      </c>
      <c r="I69" s="4">
        <f>F69/_xlfn.XLOOKUP("Monthly Hours",tblStaffConstants[Item],tblStaffConstants[Value])</f>
        <v>50.68090017311021</v>
      </c>
      <c r="J69" s="4">
        <f>G69/_xlfn.XLOOKUP("Monthly Hours",tblStaffConstants[Item],tblStaffConstants[Value])</f>
        <v>45.732833237160989</v>
      </c>
      <c r="K69" s="4" cm="1">
        <f t="array" ref="K69">_xlfn.IFS($D69=2,H69*_xlfn.XLOOKUP("Overtime Rate",tblStaffConstants[Item],tblStaffConstants[Value]),$D69="E",H69,$D69="SE",H69)</f>
        <v>40.784766301211768</v>
      </c>
      <c r="L69" s="4" cm="1">
        <f t="array" ref="L69">_xlfn.IFS($D69=2,I69*_xlfn.XLOOKUP("Overtime Rate",tblStaffConstants[Item],tblStaffConstants[Value]),$D69="E",I69,$D69="SE",I69)</f>
        <v>50.68090017311021</v>
      </c>
      <c r="M69" s="4" cm="1">
        <f t="array" ref="M69">_xlfn.IFS($D69=2,J69*_xlfn.XLOOKUP("Overtime Rate",tblStaffConstants[Item],tblStaffConstants[Value]),$D69="E",J69,$D69="SE",J69)</f>
        <v>45.732833237160989</v>
      </c>
    </row>
    <row r="70" spans="1:13">
      <c r="A70" t="s">
        <v>165</v>
      </c>
      <c r="B70" t="s">
        <v>169</v>
      </c>
      <c r="C70" t="s">
        <v>169</v>
      </c>
      <c r="D70" s="21" t="s">
        <v>75</v>
      </c>
      <c r="E70" s="4">
        <v>9460</v>
      </c>
      <c r="F70" s="4">
        <v>10742</v>
      </c>
      <c r="G70" s="4">
        <f t="shared" si="1"/>
        <v>10101</v>
      </c>
      <c r="H70" s="4">
        <f>E70/_xlfn.XLOOKUP("Monthly Hours",tblStaffConstants[Item],tblStaffConstants[Value])</f>
        <v>54.587420657818811</v>
      </c>
      <c r="I70" s="4">
        <f>F70/_xlfn.XLOOKUP("Monthly Hours",tblStaffConstants[Item],tblStaffConstants[Value])</f>
        <v>61.984997114829774</v>
      </c>
      <c r="J70" s="4">
        <f>G70/_xlfn.XLOOKUP("Monthly Hours",tblStaffConstants[Item],tblStaffConstants[Value])</f>
        <v>58.286208886324289</v>
      </c>
      <c r="K70" s="4" cm="1">
        <f t="array" ref="K70">_xlfn.IFS($D70=2,H70*_xlfn.XLOOKUP("Overtime Rate",tblStaffConstants[Item],tblStaffConstants[Value]),$D70="E",H70,$D70="SE",H70)</f>
        <v>54.587420657818811</v>
      </c>
      <c r="L70" s="4" cm="1">
        <f t="array" ref="L70">_xlfn.IFS($D70=2,I70*_xlfn.XLOOKUP("Overtime Rate",tblStaffConstants[Item],tblStaffConstants[Value]),$D70="E",I70,$D70="SE",I70)</f>
        <v>61.984997114829774</v>
      </c>
      <c r="M70" s="4" cm="1">
        <f t="array" ref="M70">_xlfn.IFS($D70=2,J70*_xlfn.XLOOKUP("Overtime Rate",tblStaffConstants[Item],tblStaffConstants[Value]),$D70="E",J70,$D70="SE",J70)</f>
        <v>58.286208886324289</v>
      </c>
    </row>
  </sheetData>
  <mergeCells count="3">
    <mergeCell ref="O1:P1"/>
    <mergeCell ref="A1:M1"/>
    <mergeCell ref="R1:S1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61E835-D199-4E0B-A0BC-67AB570F9190}">
  <dimension ref="A1:O28"/>
  <sheetViews>
    <sheetView workbookViewId="0">
      <selection activeCell="A3" sqref="A3"/>
    </sheetView>
  </sheetViews>
  <sheetFormatPr defaultRowHeight="12.75"/>
  <cols>
    <col min="1" max="1" width="15.140625" bestFit="1" customWidth="1"/>
    <col min="2" max="2" width="20.85546875" bestFit="1" customWidth="1"/>
    <col min="4" max="4" width="9.5703125" bestFit="1" customWidth="1"/>
    <col min="5" max="5" width="10.85546875" bestFit="1" customWidth="1"/>
    <col min="7" max="8" width="15.140625" customWidth="1"/>
  </cols>
  <sheetData>
    <row r="1" spans="1:15">
      <c r="A1" s="76" t="s">
        <v>170</v>
      </c>
      <c r="B1" s="76"/>
      <c r="D1" s="75" t="s">
        <v>171</v>
      </c>
      <c r="E1" s="75"/>
      <c r="G1" s="75" t="s">
        <v>45</v>
      </c>
      <c r="H1" s="75"/>
    </row>
    <row r="2" spans="1:15" s="22" customFormat="1">
      <c r="A2" s="45" t="s">
        <v>172</v>
      </c>
      <c r="B2" s="45" t="s">
        <v>31</v>
      </c>
      <c r="D2" s="45" t="s">
        <v>58</v>
      </c>
      <c r="E2" s="45" t="s">
        <v>59</v>
      </c>
      <c r="G2" s="45" t="s">
        <v>170</v>
      </c>
      <c r="H2" s="45" t="s">
        <v>173</v>
      </c>
    </row>
    <row r="3" spans="1:15">
      <c r="A3" s="20" t="s">
        <v>174</v>
      </c>
      <c r="B3" s="20" t="s">
        <v>175</v>
      </c>
      <c r="D3" s="20" t="s">
        <v>176</v>
      </c>
      <c r="E3">
        <v>0.66</v>
      </c>
      <c r="G3" t="str" cm="1">
        <f t="array" ref="G3:G7">_xlfn._xlws.SORT(_xlfn.UNIQUE(tblMaterials[Material Category]))</f>
        <v>Mailing</v>
      </c>
      <c r="H3" t="str" cm="1">
        <f t="array" ref="H3:K3">_xlfn.TOROW(_xlfn._xlws.SORT(_xlfn.UNIQUE(_xlfn._xlws.FILTER(tblMaterials[Type],tblMaterials[Material Category]=G3,"Empty List"))))</f>
        <v>Envelopes</v>
      </c>
      <c r="I3" t="str">
        <v>Paper</v>
      </c>
      <c r="J3" t="str">
        <v>Postage</v>
      </c>
      <c r="K3" t="str">
        <v>Shipping</v>
      </c>
    </row>
    <row r="4" spans="1:15">
      <c r="A4" s="20" t="s">
        <v>174</v>
      </c>
      <c r="B4" s="20" t="s">
        <v>177</v>
      </c>
      <c r="D4" s="20" t="s">
        <v>178</v>
      </c>
      <c r="E4">
        <v>7.7499999999999999E-2</v>
      </c>
      <c r="G4" t="str">
        <v>New Hardware</v>
      </c>
      <c r="H4" t="str" cm="1">
        <f t="array" ref="H4:O4">_xlfn.TOROW(_xlfn._xlws.SORT(_xlfn.UNIQUE(_xlfn._xlws.FILTER(tblMaterials[Type],tblMaterials[Material Category]=G4,"Empty List"))))</f>
        <v>Cell Phone</v>
      </c>
      <c r="I4" t="str">
        <v>Desktop</v>
      </c>
      <c r="J4" t="str">
        <v>HDD/SSD</v>
      </c>
      <c r="K4" t="str">
        <v>Keyboard/Mouse</v>
      </c>
      <c r="L4" t="str">
        <v>Laptop</v>
      </c>
      <c r="M4" t="str">
        <v>Monitor</v>
      </c>
      <c r="N4" t="str">
        <v>Server</v>
      </c>
      <c r="O4" t="str">
        <v>Webcam</v>
      </c>
    </row>
    <row r="5" spans="1:15">
      <c r="A5" s="20" t="s">
        <v>174</v>
      </c>
      <c r="B5" s="20" t="s">
        <v>176</v>
      </c>
      <c r="G5" t="str">
        <v>New Software</v>
      </c>
      <c r="H5" t="str" cm="1">
        <f t="array" ref="H5:L5">_xlfn.TOROW(_xlfn._xlws.SORT(_xlfn.UNIQUE(_xlfn._xlws.FILTER(tblMaterials[Type],tblMaterials[Material Category]=G5,"Empty List"))))</f>
        <v>Application Software</v>
      </c>
      <c r="I5" t="str">
        <v>Database Software</v>
      </c>
      <c r="J5" t="str">
        <v>Operating System</v>
      </c>
      <c r="K5" t="str">
        <v>Security Software</v>
      </c>
      <c r="L5" t="str">
        <v>Special Server Software</v>
      </c>
    </row>
    <row r="6" spans="1:15">
      <c r="A6" s="20" t="s">
        <v>174</v>
      </c>
      <c r="B6" s="20" t="s">
        <v>179</v>
      </c>
      <c r="G6" t="str">
        <v>Support Services</v>
      </c>
      <c r="H6" t="str" cm="1">
        <f t="array" ref="H6:I6">_xlfn.TOROW(_xlfn._xlws.SORT(_xlfn.UNIQUE(_xlfn._xlws.FILTER(tblMaterials[Type],tblMaterials[Material Category]=G6,"Empty List"))))</f>
        <v>Manufacturer Support</v>
      </c>
      <c r="I6" t="str">
        <v>Vendor Support</v>
      </c>
    </row>
    <row r="7" spans="1:15">
      <c r="A7" s="20" t="s">
        <v>180</v>
      </c>
      <c r="B7" s="20" t="s">
        <v>181</v>
      </c>
      <c r="G7" t="str">
        <v>Training</v>
      </c>
      <c r="H7" t="str" cm="1">
        <f t="array" ref="H7:I7">_xlfn.TOROW(_xlfn._xlws.SORT(_xlfn.UNIQUE(_xlfn._xlws.FILTER(tblMaterials[Type],tblMaterials[Material Category]=G7,"Empty List"))))</f>
        <v>IT Training</v>
      </c>
      <c r="I7" t="str">
        <v>Other Training</v>
      </c>
    </row>
    <row r="8" spans="1:15">
      <c r="A8" s="20" t="s">
        <v>180</v>
      </c>
      <c r="B8" s="20" t="s">
        <v>182</v>
      </c>
      <c r="H8" t="str" cm="1">
        <f t="array" ref="H8">_xlfn.TOROW(_xlfn._xlws.SORT(_xlfn.UNIQUE(_xlfn._xlws.FILTER(tblMaterials[Type],tblMaterials[Material Category]=G8,"Empty List"))))</f>
        <v>Empty List</v>
      </c>
    </row>
    <row r="9" spans="1:15">
      <c r="A9" s="20" t="s">
        <v>180</v>
      </c>
      <c r="B9" s="20" t="s">
        <v>183</v>
      </c>
      <c r="H9" t="str" cm="1">
        <f t="array" ref="H9">_xlfn.TOROW(_xlfn._xlws.SORT(_xlfn.UNIQUE(_xlfn._xlws.FILTER(tblMaterials[Type],tblMaterials[Material Category]=G9,"Empty List"))))</f>
        <v>Empty List</v>
      </c>
    </row>
    <row r="10" spans="1:15">
      <c r="A10" s="20" t="s">
        <v>180</v>
      </c>
      <c r="B10" s="20" t="s">
        <v>184</v>
      </c>
      <c r="H10" t="str" cm="1">
        <f t="array" ref="H10">_xlfn.TOROW(_xlfn._xlws.SORT(_xlfn.UNIQUE(_xlfn._xlws.FILTER(tblMaterials[Type],tblMaterials[Material Category]=G10,"Empty List"))))</f>
        <v>Empty List</v>
      </c>
    </row>
    <row r="11" spans="1:15">
      <c r="A11" s="20" t="s">
        <v>180</v>
      </c>
      <c r="B11" s="20" t="s">
        <v>185</v>
      </c>
      <c r="H11" t="str" cm="1">
        <f t="array" ref="H11">_xlfn.TOROW(_xlfn._xlws.SORT(_xlfn.UNIQUE(_xlfn._xlws.FILTER(tblMaterials[Type],tblMaterials[Material Category]=G11,"Empty List"))))</f>
        <v>Empty List</v>
      </c>
    </row>
    <row r="12" spans="1:15">
      <c r="A12" s="20" t="s">
        <v>180</v>
      </c>
      <c r="B12" s="20" t="s">
        <v>186</v>
      </c>
      <c r="H12" t="str" cm="1">
        <f t="array" ref="H12">_xlfn.TOROW(_xlfn._xlws.SORT(_xlfn.UNIQUE(_xlfn._xlws.FILTER(tblMaterials[Type],tblMaterials[Material Category]=G12,"Empty List"))))</f>
        <v>Empty List</v>
      </c>
    </row>
    <row r="13" spans="1:15">
      <c r="A13" s="20" t="s">
        <v>180</v>
      </c>
      <c r="B13" s="20" t="s">
        <v>187</v>
      </c>
      <c r="H13" t="str" cm="1">
        <f t="array" ref="H13">_xlfn.TOROW(_xlfn._xlws.SORT(_xlfn.UNIQUE(_xlfn._xlws.FILTER(tblMaterials[Type],tblMaterials[Material Category]=G13,"Empty List"))))</f>
        <v>Empty List</v>
      </c>
    </row>
    <row r="14" spans="1:15">
      <c r="A14" s="20" t="s">
        <v>180</v>
      </c>
      <c r="B14" s="20" t="s">
        <v>188</v>
      </c>
      <c r="H14" t="str" cm="1">
        <f t="array" ref="H14">_xlfn.TOROW(_xlfn._xlws.SORT(_xlfn.UNIQUE(_xlfn._xlws.FILTER(tblMaterials[Type],tblMaterials[Material Category]=G14,"Empty List"))))</f>
        <v>Empty List</v>
      </c>
    </row>
    <row r="15" spans="1:15">
      <c r="A15" s="20" t="s">
        <v>189</v>
      </c>
      <c r="B15" s="20" t="s">
        <v>190</v>
      </c>
      <c r="H15" t="str" cm="1">
        <f t="array" ref="H15">_xlfn.TOROW(_xlfn._xlws.SORT(_xlfn.UNIQUE(_xlfn._xlws.FILTER(tblMaterials[Type],tblMaterials[Material Category]=G15,"Empty List"))))</f>
        <v>Empty List</v>
      </c>
    </row>
    <row r="16" spans="1:15">
      <c r="A16" s="20" t="s">
        <v>189</v>
      </c>
      <c r="B16" s="20" t="s">
        <v>191</v>
      </c>
      <c r="H16" t="str" cm="1">
        <f t="array" ref="H16">_xlfn.TOROW(_xlfn._xlws.SORT(_xlfn.UNIQUE(_xlfn._xlws.FILTER(tblMaterials[Type],tblMaterials[Material Category]=G16,"Empty List"))))</f>
        <v>Empty List</v>
      </c>
    </row>
    <row r="17" spans="1:8">
      <c r="A17" s="20" t="s">
        <v>189</v>
      </c>
      <c r="B17" s="20" t="s">
        <v>192</v>
      </c>
      <c r="H17" t="str" cm="1">
        <f t="array" ref="H17">_xlfn.TOROW(_xlfn._xlws.SORT(_xlfn.UNIQUE(_xlfn._xlws.FILTER(tblMaterials[Type],tblMaterials[Material Category]=G17,"Empty List"))))</f>
        <v>Empty List</v>
      </c>
    </row>
    <row r="18" spans="1:8">
      <c r="A18" s="20" t="s">
        <v>189</v>
      </c>
      <c r="B18" s="20" t="s">
        <v>193</v>
      </c>
      <c r="H18" t="str" cm="1">
        <f t="array" ref="H18">_xlfn.TOROW(_xlfn._xlws.SORT(_xlfn.UNIQUE(_xlfn._xlws.FILTER(tblMaterials[Type],tblMaterials[Material Category]=G18,"Empty List"))))</f>
        <v>Empty List</v>
      </c>
    </row>
    <row r="19" spans="1:8">
      <c r="A19" s="20" t="s">
        <v>189</v>
      </c>
      <c r="B19" s="20" t="s">
        <v>194</v>
      </c>
      <c r="H19" t="str" cm="1">
        <f t="array" ref="H19">_xlfn.TOROW(_xlfn._xlws.SORT(_xlfn.UNIQUE(_xlfn._xlws.FILTER(tblMaterials[Type],tblMaterials[Material Category]=G19,"Empty List"))))</f>
        <v>Empty List</v>
      </c>
    </row>
    <row r="20" spans="1:8">
      <c r="A20" s="20" t="s">
        <v>195</v>
      </c>
      <c r="B20" s="20" t="s">
        <v>196</v>
      </c>
      <c r="H20" t="str" cm="1">
        <f t="array" ref="H20">_xlfn.TOROW(_xlfn._xlws.SORT(_xlfn.UNIQUE(_xlfn._xlws.FILTER(tblMaterials[Type],tblMaterials[Material Category]=G20,"Empty List"))))</f>
        <v>Empty List</v>
      </c>
    </row>
    <row r="21" spans="1:8">
      <c r="A21" s="20" t="s">
        <v>195</v>
      </c>
      <c r="B21" s="20" t="s">
        <v>197</v>
      </c>
      <c r="H21" t="str" cm="1">
        <f t="array" ref="H21">_xlfn.TOROW(_xlfn._xlws.SORT(_xlfn.UNIQUE(_xlfn._xlws.FILTER(tblMaterials[Type],tblMaterials[Material Category]=G21,"Empty List"))))</f>
        <v>Empty List</v>
      </c>
    </row>
    <row r="22" spans="1:8">
      <c r="A22" s="20" t="s">
        <v>198</v>
      </c>
      <c r="B22" s="20" t="s">
        <v>199</v>
      </c>
      <c r="H22" t="str" cm="1">
        <f t="array" ref="H22">_xlfn.TOROW(_xlfn._xlws.SORT(_xlfn.UNIQUE(_xlfn._xlws.FILTER(tblMaterials[Type],tblMaterials[Material Category]=G22,"Empty List"))))</f>
        <v>Empty List</v>
      </c>
    </row>
    <row r="23" spans="1:8">
      <c r="A23" s="20" t="s">
        <v>198</v>
      </c>
      <c r="B23" s="20" t="s">
        <v>200</v>
      </c>
      <c r="H23" t="str" cm="1">
        <f t="array" ref="H23">_xlfn.TOROW(_xlfn._xlws.SORT(_xlfn.UNIQUE(_xlfn._xlws.FILTER(tblMaterials[Type],tblMaterials[Material Category]=G23,"Empty List"))))</f>
        <v>Empty List</v>
      </c>
    </row>
    <row r="24" spans="1:8">
      <c r="A24" s="20"/>
      <c r="H24" t="str" cm="1">
        <f t="array" ref="H24">_xlfn.TOROW(_xlfn._xlws.SORT(_xlfn.UNIQUE(_xlfn._xlws.FILTER(tblMaterials[Type],tblMaterials[Material Category]=G24,"Empty List"))))</f>
        <v>Empty List</v>
      </c>
    </row>
    <row r="25" spans="1:8">
      <c r="A25" s="20"/>
      <c r="H25" t="str" cm="1">
        <f t="array" ref="H25">_xlfn.TOROW(_xlfn._xlws.SORT(_xlfn.UNIQUE(_xlfn._xlws.FILTER(tblMaterials[Type],tblMaterials[Material Category]=G25,"Empty List"))))</f>
        <v>Empty List</v>
      </c>
    </row>
    <row r="26" spans="1:8">
      <c r="A26" s="20"/>
      <c r="H26" t="str" cm="1">
        <f t="array" ref="H26">_xlfn.TOROW(_xlfn._xlws.SORT(_xlfn.UNIQUE(_xlfn._xlws.FILTER(tblMaterials[Type],tblMaterials[Material Category]=G26,"Empty List"))))</f>
        <v>Empty List</v>
      </c>
    </row>
    <row r="27" spans="1:8">
      <c r="H27" t="str" cm="1">
        <f t="array" ref="H27">_xlfn.TOROW(_xlfn._xlws.SORT(_xlfn.UNIQUE(_xlfn._xlws.FILTER(tblMaterials[Type],tblMaterials[Material Category]=G27,"Empty List"))))</f>
        <v>Empty List</v>
      </c>
    </row>
    <row r="28" spans="1:8">
      <c r="H28" t="str" cm="1">
        <f t="array" ref="H28">_xlfn.TOROW(_xlfn._xlws.SORT(_xlfn.UNIQUE(_xlfn._xlws.FILTER(tblMaterials[Type],tblMaterials[Material Category]=G28,"Empty List"))))</f>
        <v>Empty List</v>
      </c>
    </row>
  </sheetData>
  <sortState xmlns:xlrd2="http://schemas.microsoft.com/office/spreadsheetml/2017/richdata2" ref="A3:B19">
    <sortCondition ref="A3:A19"/>
    <sortCondition ref="B3:B19"/>
  </sortState>
  <mergeCells count="3">
    <mergeCell ref="A1:B1"/>
    <mergeCell ref="D1:E1"/>
    <mergeCell ref="G1:H1"/>
  </mergeCells>
  <pageMargins left="0.7" right="0.7" top="0.75" bottom="0.75" header="0.3" footer="0.3"/>
  <pageSetup orientation="portrait" r:id="rId1"/>
  <tableParts count="2"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emplate_x0020_Type xmlns="b91cb741-aedc-48a8-98c1-adef155ccf4d">Guides</Template_x0020_Type>
    <Version_x0020_Control_x0020_Cycle xmlns="b91cb741-aedc-48a8-98c1-adef155ccf4d">Standard Cycle</Version_x0020_Control_x0020_Cycle>
    <_dlc_DocId xmlns="37980f8a-bc98-4a86-8ab9-c344f40cc838">CDTAN-1221432803-118</_dlc_DocId>
    <_dlc_DocIdUrl xmlns="37980f8a-bc98-4a86-8ab9-c344f40cc838">
      <Url>https://stateca.sharepoint.com/sites/AgencyNet/OIS/_layouts/15/DocIdRedir.aspx?ID=CDTAN-1221432803-118</Url>
      <Description>CDTAN-1221432803-118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95C7DE6BFF4A4ABFBA8D843887C01B" ma:contentTypeVersion="8" ma:contentTypeDescription="Create a new document." ma:contentTypeScope="" ma:versionID="3b9254a5bf2c3b205ccd66365d24963b">
  <xsd:schema xmlns:xsd="http://www.w3.org/2001/XMLSchema" xmlns:xs="http://www.w3.org/2001/XMLSchema" xmlns:p="http://schemas.microsoft.com/office/2006/metadata/properties" xmlns:ns2="b91cb741-aedc-48a8-98c1-adef155ccf4d" xmlns:ns3="37980f8a-bc98-4a86-8ab9-c344f40cc838" targetNamespace="http://schemas.microsoft.com/office/2006/metadata/properties" ma:root="true" ma:fieldsID="ca894c754c255cd9bf8ca8bc8abbf5b2" ns2:_="" ns3:_="">
    <xsd:import namespace="b91cb741-aedc-48a8-98c1-adef155ccf4d"/>
    <xsd:import namespace="37980f8a-bc98-4a86-8ab9-c344f40cc838"/>
    <xsd:element name="properties">
      <xsd:complexType>
        <xsd:sequence>
          <xsd:element name="documentManagement">
            <xsd:complexType>
              <xsd:all>
                <xsd:element ref="ns2:Template_x0020_Type"/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_dlc_DocId" minOccurs="0"/>
                <xsd:element ref="ns3:_dlc_DocIdUrl" minOccurs="0"/>
                <xsd:element ref="ns3:_dlc_DocIdPersistId" minOccurs="0"/>
                <xsd:element ref="ns2:MediaServiceObjectDetectorVersions" minOccurs="0"/>
                <xsd:element ref="ns2:Version_x0020_Control_x0020_Cycle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91cb741-aedc-48a8-98c1-adef155ccf4d" elementFormDefault="qualified">
    <xsd:import namespace="http://schemas.microsoft.com/office/2006/documentManagement/types"/>
    <xsd:import namespace="http://schemas.microsoft.com/office/infopath/2007/PartnerControls"/>
    <xsd:element name="Template_x0020_Type" ma:index="8" ma:displayName="Template Type" ma:default="Policy" ma:description="Tag for template type, choose from the following: 'Policy', 'Procedures', 'Plans', 'Standards','Guides'" ma:format="Dropdown" ma:internalName="Template_x0020_Type">
      <xsd:simpleType>
        <xsd:restriction base="dms:Choice">
          <xsd:enumeration value="Policy"/>
          <xsd:enumeration value="Procedures"/>
          <xsd:enumeration value="Plans"/>
          <xsd:enumeration value="Standards"/>
          <xsd:enumeration value="Guides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Version_x0020_Control_x0020_Cycle" ma:index="17" nillable="true" ma:displayName="Version Control Cycle" ma:default="Standard Cycle" ma:description="supports tracking of versions" ma:format="Dropdown" ma:internalName="Version_x0020_Control_x0020_Cycle">
      <xsd:simpleType>
        <xsd:restriction base="dms:Choice">
          <xsd:enumeration value="Standard Cycle"/>
          <xsd:enumeration value="2023_Re-Fresh"/>
          <xsd:enumeration value="Non-version Controlled"/>
          <xsd:enumeration value="2024_Re-Fresh"/>
        </xsd:restriction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7980f8a-bc98-4a86-8ab9-c344f40cc838" elementFormDefault="qualified">
    <xsd:import namespace="http://schemas.microsoft.com/office/2006/documentManagement/types"/>
    <xsd:import namespace="http://schemas.microsoft.com/office/infopath/2007/PartnerControls"/>
    <xsd:element name="_dlc_DocId" ma:index="13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4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5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0EE0553-94C1-4D33-A026-070EAB73B5B4}"/>
</file>

<file path=customXml/itemProps2.xml><?xml version="1.0" encoding="utf-8"?>
<ds:datastoreItem xmlns:ds="http://schemas.openxmlformats.org/officeDocument/2006/customXml" ds:itemID="{535536BA-336A-41FF-92D9-4E80DF55D3F7}"/>
</file>

<file path=customXml/itemProps3.xml><?xml version="1.0" encoding="utf-8"?>
<ds:datastoreItem xmlns:ds="http://schemas.openxmlformats.org/officeDocument/2006/customXml" ds:itemID="{739A5255-FBAE-455A-A693-9E2B3FCFE5E0}"/>
</file>

<file path=customXml/itemProps4.xml><?xml version="1.0" encoding="utf-8"?>
<ds:datastoreItem xmlns:ds="http://schemas.openxmlformats.org/officeDocument/2006/customXml" ds:itemID="{70285F12-4A9F-4276-A960-DEA82B4D359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Incident Cost Estimation Tool</dc:title>
  <dc:subject/>
  <dc:creator/>
  <cp:keywords/>
  <dc:description/>
  <cp:lastModifiedBy>Jones, Claude@CIO</cp:lastModifiedBy>
  <cp:revision/>
  <dcterms:created xsi:type="dcterms:W3CDTF">2007-10-13T19:32:26Z</dcterms:created>
  <dcterms:modified xsi:type="dcterms:W3CDTF">2024-08-01T17:59:21Z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0x0101001195C7DE6BFF4A4ABFBA8D843887C01B</vt:lpwstr>
  </property>
  <property fmtid="{D5CDD505-2E9C-101B-9397-08002B2CF9AE}" pid="4" name="MediaServiceImageTags">
    <vt:lpwstr/>
  </property>
  <property fmtid="{D5CDD505-2E9C-101B-9397-08002B2CF9AE}" pid="5" name="_dlc_DocIdItemGuid">
    <vt:lpwstr>3143b2de-e473-47d2-a825-0d65028b86aa</vt:lpwstr>
  </property>
</Properties>
</file>